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9200" windowHeight="6880" firstSheet="1" activeTab="3"/>
  </bookViews>
  <sheets>
    <sheet name="tabella ripartizione 2015" sheetId="1" r:id="rId1"/>
    <sheet name="tabella ripartizione 2016" sheetId="2" r:id="rId2"/>
    <sheet name="tabella ripartizione 2017" sheetId="3" r:id="rId3"/>
    <sheet name="rif istat 15 16 17" sheetId="4" r:id="rId4"/>
    <sheet name="Foglio1" sheetId="5" r:id="rId5"/>
  </sheets>
  <definedNames>
    <definedName name="_xlnm.Print_Area" localSheetId="3">'rif istat 15 16 17'!$A$1:$N$32</definedName>
    <definedName name="TABELLA_DATI">#REF!</definedName>
    <definedName name="_xlnm.Print_Titles" localSheetId="3">'rif istat 15 16 17'!$1:$6</definedName>
  </definedNames>
  <calcPr fullCalcOnLoad="1"/>
</workbook>
</file>

<file path=xl/sharedStrings.xml><?xml version="1.0" encoding="utf-8"?>
<sst xmlns="http://schemas.openxmlformats.org/spreadsheetml/2006/main" count="198" uniqueCount="73">
  <si>
    <t>REGIONE</t>
  </si>
  <si>
    <t>Quota acconto 30%</t>
  </si>
  <si>
    <t>Totale Regione</t>
  </si>
  <si>
    <t>TOTALI</t>
  </si>
  <si>
    <t>Somme disponibili</t>
  </si>
  <si>
    <t>6% AIFA</t>
  </si>
  <si>
    <t>Quota fissa</t>
  </si>
  <si>
    <t>Ripartizione</t>
  </si>
  <si>
    <t>Regione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</si>
  <si>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</si>
  <si>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</si>
  <si>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</si>
  <si>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</si>
  <si>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</si>
  <si>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</si>
  <si>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</si>
  <si>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</si>
  <si>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</si>
  <si>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</si>
  <si>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</si>
  <si>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</si>
  <si>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</si>
  <si>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</si>
  <si>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</si>
  <si>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</si>
  <si>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Friuli-Venezia Giulia</t>
  </si>
  <si>
    <t>Emilia-Romagna</t>
  </si>
  <si>
    <t xml:space="preserve">Somme allocate  </t>
  </si>
  <si>
    <t>Valle d'Aosta</t>
  </si>
  <si>
    <t>Dataset:Popolazione residente  al 1° gennaio</t>
  </si>
  <si>
    <t>Età</t>
  </si>
  <si>
    <t>totale</t>
  </si>
  <si>
    <t>Stato civile</t>
  </si>
  <si>
    <t>Tipo di indicatore demografico</t>
  </si>
  <si>
    <t>popolazione al 1º gennaio</t>
  </si>
  <si>
    <t>Seleziona periodo</t>
  </si>
  <si>
    <t>2015</t>
  </si>
  <si>
    <t>2016</t>
  </si>
  <si>
    <t>2017</t>
  </si>
  <si>
    <t>Sesso</t>
  </si>
  <si>
    <t>maschi</t>
  </si>
  <si>
    <t>femmine</t>
  </si>
  <si>
    <t>Territorio</t>
  </si>
  <si>
    <t/>
  </si>
  <si>
    <t xml:space="preserve">    Piemonte</t>
  </si>
  <si>
    <t xml:space="preserve">    Valle d'Aosta / Vallée d'Aoste</t>
  </si>
  <si>
    <t xml:space="preserve">    Liguria</t>
  </si>
  <si>
    <t xml:space="preserve">    Lombardia</t>
  </si>
  <si>
    <t xml:space="preserve">      Bolzano / Bozen</t>
  </si>
  <si>
    <t xml:space="preserve">      Trento</t>
  </si>
  <si>
    <t xml:space="preserve">    Veneto</t>
  </si>
  <si>
    <t xml:space="preserve">    Friuli-Venezia Giulia</t>
  </si>
  <si>
    <t xml:space="preserve">    Emilia-Romagna</t>
  </si>
  <si>
    <t xml:space="preserve">    Toscana</t>
  </si>
  <si>
    <t xml:space="preserve">    Umbria</t>
  </si>
  <si>
    <t xml:space="preserve">    Marche</t>
  </si>
  <si>
    <t xml:space="preserve">    Lazio</t>
  </si>
  <si>
    <t xml:space="preserve">    Abruzzo</t>
  </si>
  <si>
    <t xml:space="preserve">    Molise</t>
  </si>
  <si>
    <t xml:space="preserve">    Campania</t>
  </si>
  <si>
    <t xml:space="preserve">    Puglia</t>
  </si>
  <si>
    <t xml:space="preserve">    Basilicata</t>
  </si>
  <si>
    <t xml:space="preserve">    Calabria</t>
  </si>
  <si>
    <t xml:space="preserve">    Sicilia</t>
  </si>
  <si>
    <t xml:space="preserve">    Sardegna</t>
  </si>
  <si>
    <t>Dati estratti il 03 Jul 2019 07:19 UTC (GMT) da I.Stat</t>
  </si>
  <si>
    <t>quota</t>
  </si>
  <si>
    <t>% (su base capitaria)</t>
  </si>
  <si>
    <t>Quota acconto 50%</t>
  </si>
  <si>
    <t>Quota acconto 20%</t>
  </si>
  <si>
    <t xml:space="preserve">6% AIFA </t>
  </si>
  <si>
    <t>Trentino Alto Adige</t>
  </si>
  <si>
    <t xml:space="preserve">    Trentino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</si>
</sst>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d/mm/yy;@"/>
    <numFmt numFmtId="172" formatCode="#,##0.00_ ;[Red]\-#,##0.00\ 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&quot;€&quot;\ #,##0.00"/>
    <numFmt numFmtId="178" formatCode="_-[$€-410]\ * #,##0.00_-;\-[$€-410]\ * #,##0.00_-;_-[$€-410]\ * &quot;-&quot;??_-;_-@_-"/>
    <numFmt numFmtId="179" formatCode="[$-410]d\-mmm\-yy;@"/>
    <numFmt numFmtId="180" formatCode="0.0000"/>
    <numFmt numFmtId="181" formatCode="#,##0.0"/>
    <numFmt numFmtId="182" formatCode="#,##0.000"/>
    <numFmt numFmtId="183" formatCode="_-&quot;L.&quot;\ * #,##0_-;\-&quot;L.&quot;\ * #,##0_-;_-&quot;L.&quot;\ * &quot;-&quot;_-;_-@_-"/>
    <numFmt numFmtId="184" formatCode="0.0000000"/>
    <numFmt numFmtId="185" formatCode="0.000000"/>
    <numFmt numFmtId="186" formatCode="0.00000"/>
    <numFmt numFmtId="187" formatCode="0.000"/>
    <numFmt numFmtId="188" formatCode="0.0"/>
    <numFmt numFmtId="189" formatCode="#,##0.0_ ;[Red]\-#,##0.0\ "/>
    <numFmt numFmtId="190" formatCode="#,##0.000_ ;[Red]\-#,##0.000\ "/>
    <numFmt numFmtId="191" formatCode="#,##0.0000_ ;[Red]\-#,##0.0000\ "/>
    <numFmt numFmtId="192" formatCode="#,##0.0000"/>
    <numFmt numFmtId="193" formatCode="0.000000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u val="single"/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sz val="8"/>
      <name val="Arial"/>
      <family val="2"/>
    </font>
    <font>
      <u val="single"/>
      <sz val="8"/>
      <name val="Verdan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2973BD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0" borderId="4" applyNumberFormat="0" applyFont="0" applyAlignment="0" applyProtection="0"/>
    <xf numFmtId="0" fontId="37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68" fontId="0" fillId="0" borderId="0" applyNumberForma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2" fillId="0" borderId="0" xfId="0" applyFont="1" applyAlignment="1">
      <alignment/>
    </xf>
    <xf numFmtId="172" fontId="32" fillId="0" borderId="0" xfId="0" applyNumberFormat="1" applyFont="1" applyAlignment="1">
      <alignment/>
    </xf>
    <xf numFmtId="0" fontId="33" fillId="0" borderId="0" xfId="0" applyFont="1" applyBorder="1" applyAlignment="1">
      <alignment horizontal="center" vertical="center"/>
    </xf>
    <xf numFmtId="177" fontId="34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177" fontId="34" fillId="0" borderId="11" xfId="0" applyNumberFormat="1" applyFont="1" applyBorder="1" applyAlignment="1">
      <alignment horizontal="center" vertical="center"/>
    </xf>
    <xf numFmtId="177" fontId="34" fillId="0" borderId="12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77" fontId="34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4" fillId="0" borderId="13" xfId="0" applyFont="1" applyBorder="1" applyAlignment="1">
      <alignment horizontal="center" wrapText="1" shrinkToFit="1"/>
    </xf>
    <xf numFmtId="0" fontId="33" fillId="0" borderId="14" xfId="0" applyFont="1" applyBorder="1" applyAlignment="1">
      <alignment/>
    </xf>
    <xf numFmtId="0" fontId="33" fillId="0" borderId="13" xfId="0" applyFont="1" applyBorder="1" applyAlignment="1">
      <alignment/>
    </xf>
    <xf numFmtId="4" fontId="33" fillId="0" borderId="13" xfId="45" applyNumberFormat="1" applyFont="1" applyBorder="1" applyAlignment="1">
      <alignment/>
    </xf>
    <xf numFmtId="172" fontId="33" fillId="0" borderId="13" xfId="49" applyNumberFormat="1" applyFont="1" applyBorder="1" applyAlignment="1">
      <alignment/>
    </xf>
    <xf numFmtId="169" fontId="33" fillId="0" borderId="0" xfId="71" applyFont="1" applyAlignment="1">
      <alignment/>
    </xf>
    <xf numFmtId="172" fontId="33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172" fontId="34" fillId="0" borderId="13" xfId="0" applyNumberFormat="1" applyFont="1" applyBorder="1" applyAlignment="1">
      <alignment horizontal="center" wrapText="1" shrinkToFit="1"/>
    </xf>
    <xf numFmtId="0" fontId="35" fillId="0" borderId="13" xfId="0" applyFont="1" applyBorder="1" applyAlignment="1">
      <alignment horizontal="center"/>
    </xf>
    <xf numFmtId="2" fontId="35" fillId="0" borderId="13" xfId="45" applyNumberFormat="1" applyFont="1" applyBorder="1" applyAlignment="1">
      <alignment horizontal="center"/>
    </xf>
    <xf numFmtId="4" fontId="35" fillId="0" borderId="13" xfId="45" applyNumberFormat="1" applyFont="1" applyBorder="1" applyAlignment="1">
      <alignment horizontal="right"/>
    </xf>
    <xf numFmtId="172" fontId="35" fillId="0" borderId="13" xfId="0" applyNumberFormat="1" applyFont="1" applyFill="1" applyBorder="1" applyAlignment="1">
      <alignment/>
    </xf>
    <xf numFmtId="172" fontId="36" fillId="0" borderId="0" xfId="0" applyNumberFormat="1" applyFont="1" applyAlignment="1">
      <alignment/>
    </xf>
    <xf numFmtId="169" fontId="36" fillId="0" borderId="0" xfId="0" applyNumberFormat="1" applyFont="1" applyAlignment="1">
      <alignment/>
    </xf>
    <xf numFmtId="0" fontId="36" fillId="0" borderId="0" xfId="0" applyFont="1" applyAlignment="1">
      <alignment/>
    </xf>
    <xf numFmtId="4" fontId="33" fillId="0" borderId="0" xfId="0" applyNumberFormat="1" applyFont="1" applyAlignment="1">
      <alignment/>
    </xf>
    <xf numFmtId="177" fontId="33" fillId="0" borderId="0" xfId="0" applyNumberFormat="1" applyFont="1" applyAlignment="1">
      <alignment/>
    </xf>
    <xf numFmtId="172" fontId="35" fillId="0" borderId="0" xfId="0" applyNumberFormat="1" applyFont="1" applyAlignment="1">
      <alignment/>
    </xf>
    <xf numFmtId="169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33" fillId="0" borderId="13" xfId="0" applyFont="1" applyFill="1" applyBorder="1" applyAlignment="1">
      <alignment/>
    </xf>
    <xf numFmtId="4" fontId="33" fillId="0" borderId="13" xfId="45" applyNumberFormat="1" applyFont="1" applyFill="1" applyBorder="1" applyAlignment="1">
      <alignment/>
    </xf>
    <xf numFmtId="0" fontId="35" fillId="0" borderId="14" xfId="0" applyFont="1" applyBorder="1" applyAlignment="1">
      <alignment horizontal="center"/>
    </xf>
    <xf numFmtId="2" fontId="35" fillId="0" borderId="14" xfId="45" applyNumberFormat="1" applyFont="1" applyBorder="1" applyAlignment="1">
      <alignment horizontal="center"/>
    </xf>
    <xf numFmtId="4" fontId="35" fillId="0" borderId="14" xfId="45" applyNumberFormat="1" applyFont="1" applyBorder="1" applyAlignment="1">
      <alignment horizontal="right"/>
    </xf>
    <xf numFmtId="0" fontId="32" fillId="0" borderId="0" xfId="0" applyFont="1" applyAlignment="1">
      <alignment horizontal="center"/>
    </xf>
    <xf numFmtId="0" fontId="33" fillId="0" borderId="0" xfId="0" applyFont="1" applyFill="1" applyAlignment="1">
      <alignment/>
    </xf>
    <xf numFmtId="2" fontId="33" fillId="0" borderId="13" xfId="0" applyNumberFormat="1" applyFont="1" applyFill="1" applyBorder="1" applyAlignment="1">
      <alignment horizontal="center"/>
    </xf>
    <xf numFmtId="177" fontId="35" fillId="0" borderId="15" xfId="0" applyNumberFormat="1" applyFont="1" applyFill="1" applyBorder="1" applyAlignment="1">
      <alignment horizontal="right" vertical="center"/>
    </xf>
    <xf numFmtId="177" fontId="35" fillId="0" borderId="12" xfId="0" applyNumberFormat="1" applyFont="1" applyFill="1" applyBorder="1" applyAlignment="1">
      <alignment horizontal="right" vertical="center"/>
    </xf>
    <xf numFmtId="177" fontId="35" fillId="0" borderId="0" xfId="0" applyNumberFormat="1" applyFont="1" applyFill="1" applyBorder="1" applyAlignment="1">
      <alignment horizontal="right" vertical="center"/>
    </xf>
    <xf numFmtId="177" fontId="35" fillId="0" borderId="16" xfId="0" applyNumberFormat="1" applyFont="1" applyFill="1" applyBorder="1" applyAlignment="1">
      <alignment horizontal="right" vertical="center"/>
    </xf>
    <xf numFmtId="177" fontId="35" fillId="0" borderId="17" xfId="0" applyNumberFormat="1" applyFont="1" applyFill="1" applyBorder="1" applyAlignment="1">
      <alignment horizontal="right" vertical="center"/>
    </xf>
    <xf numFmtId="177" fontId="35" fillId="0" borderId="10" xfId="0" applyNumberFormat="1" applyFont="1" applyFill="1" applyBorder="1" applyAlignment="1">
      <alignment horizontal="right" vertical="center"/>
    </xf>
    <xf numFmtId="0" fontId="35" fillId="0" borderId="18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5" fillId="0" borderId="19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35" fillId="0" borderId="2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7" fillId="33" borderId="21" xfId="0" applyFont="1" applyFill="1" applyBorder="1" applyAlignment="1">
      <alignment horizontal="right" vertical="center" wrapText="1"/>
    </xf>
    <xf numFmtId="0" fontId="7" fillId="33" borderId="22" xfId="0" applyFont="1" applyFill="1" applyBorder="1" applyAlignment="1">
      <alignment horizontal="right" vertical="center" wrapText="1"/>
    </xf>
    <xf numFmtId="0" fontId="6" fillId="0" borderId="2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34" borderId="21" xfId="0" applyFont="1" applyFill="1" applyBorder="1" applyAlignment="1">
      <alignment horizontal="right" vertical="center" wrapText="1"/>
    </xf>
    <xf numFmtId="0" fontId="7" fillId="34" borderId="22" xfId="0" applyFont="1" applyFill="1" applyBorder="1" applyAlignment="1">
      <alignment horizontal="right" vertical="center" wrapText="1"/>
    </xf>
    <xf numFmtId="0" fontId="8" fillId="34" borderId="21" xfId="0" applyFont="1" applyFill="1" applyBorder="1" applyAlignment="1">
      <alignment vertical="center" wrapText="1"/>
    </xf>
    <xf numFmtId="0" fontId="8" fillId="34" borderId="24" xfId="0" applyFont="1" applyFill="1" applyBorder="1" applyAlignment="1">
      <alignment vertical="center" wrapText="1"/>
    </xf>
    <xf numFmtId="0" fontId="8" fillId="34" borderId="22" xfId="0" applyFont="1" applyFill="1" applyBorder="1" applyAlignment="1">
      <alignment vertical="center" wrapText="1"/>
    </xf>
    <xf numFmtId="0" fontId="9" fillId="34" borderId="21" xfId="0" applyFont="1" applyFill="1" applyBorder="1" applyAlignment="1">
      <alignment horizontal="right" vertical="center" wrapText="1"/>
    </xf>
    <xf numFmtId="0" fontId="9" fillId="34" borderId="22" xfId="0" applyFont="1" applyFill="1" applyBorder="1" applyAlignment="1">
      <alignment horizontal="right" vertical="center" wrapText="1"/>
    </xf>
    <xf numFmtId="0" fontId="0" fillId="35" borderId="0" xfId="0" applyFill="1" applyAlignment="1">
      <alignment vertical="center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0" fillId="36" borderId="0" xfId="0" applyFill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vertical="center" wrapText="1"/>
    </xf>
    <xf numFmtId="0" fontId="11" fillId="38" borderId="23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vertical="center" wrapText="1"/>
    </xf>
    <xf numFmtId="0" fontId="13" fillId="0" borderId="23" xfId="0" applyNumberFormat="1" applyFont="1" applyBorder="1" applyAlignment="1">
      <alignment horizontal="right" vertical="center"/>
    </xf>
    <xf numFmtId="0" fontId="13" fillId="0" borderId="23" xfId="0" applyNumberFormat="1" applyFont="1" applyFill="1" applyBorder="1" applyAlignment="1">
      <alignment horizontal="right" vertical="center"/>
    </xf>
    <xf numFmtId="4" fontId="13" fillId="0" borderId="23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3" fillId="39" borderId="23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3" xfId="48"/>
    <cellStyle name="Migliaia 4" xfId="49"/>
    <cellStyle name="Neutrale" xfId="50"/>
    <cellStyle name="Normale 2" xfId="51"/>
    <cellStyle name="Normale 3" xfId="52"/>
    <cellStyle name="Nota" xfId="53"/>
    <cellStyle name="Nota 2" xfId="54"/>
    <cellStyle name="Output" xfId="55"/>
    <cellStyle name="Percent" xfId="56"/>
    <cellStyle name="Percentuale 2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Italia_confronti_censimento" xfId="69"/>
    <cellStyle name="Currency [0]" xfId="70"/>
    <cellStyle name="Valuta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ati.istat.it/OECDStat_Metadata/ShowMetadata.ashx?Dataset=DCIS_POPRES1&amp;ShowOnWeb=true&amp;Lang=it" TargetMode="External" /><Relationship Id="rId2" Type="http://schemas.openxmlformats.org/officeDocument/2006/relationships/hyperlink" Target="http://dati.istat.it/OECDStat_Metadata/ShowMetadata.ashx?Dataset=DCIS_POPRES1&amp;Coords=[STATCIV2]&amp;ShowOnWeb=true&amp;Lang=it" TargetMode="External" /><Relationship Id="rId3" Type="http://schemas.openxmlformats.org/officeDocument/2006/relationships/hyperlink" Target="http://dativ7a.istat.it/index.aspx?DatasetCode=DCIS_POPRES1" TargetMode="Externa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90" zoomScaleNormal="90" zoomScalePageLayoutView="0" workbookViewId="0" topLeftCell="D12">
      <selection activeCell="B15" sqref="B15"/>
    </sheetView>
  </sheetViews>
  <sheetFormatPr defaultColWidth="9.140625" defaultRowHeight="12.75"/>
  <cols>
    <col min="1" max="1" width="32.57421875" style="6" bestFit="1" customWidth="1"/>
    <col min="2" max="2" width="19.140625" style="19" customWidth="1"/>
    <col min="3" max="7" width="26.140625" style="6" customWidth="1"/>
    <col min="8" max="8" width="30.8515625" style="6" customWidth="1"/>
    <col min="9" max="9" width="30.140625" style="6" customWidth="1"/>
    <col min="10" max="10" width="14.57421875" style="6" bestFit="1" customWidth="1"/>
    <col min="11" max="16384" width="9.140625" style="6" customWidth="1"/>
  </cols>
  <sheetData>
    <row r="1" spans="1:8" s="4" customFormat="1" ht="69" customHeight="1">
      <c r="A1" s="50"/>
      <c r="B1" s="50"/>
      <c r="C1" s="50"/>
      <c r="D1" s="50"/>
      <c r="E1" s="50"/>
      <c r="F1" s="50"/>
      <c r="G1" s="50"/>
      <c r="H1" s="50"/>
    </row>
    <row r="2" spans="1:8" ht="29.25" customHeight="1">
      <c r="A2" s="51" t="s">
        <v>27</v>
      </c>
      <c r="B2" s="52"/>
      <c r="C2" s="52"/>
      <c r="D2" s="52"/>
      <c r="E2" s="52"/>
      <c r="F2" s="42">
        <v>10175776</v>
      </c>
      <c r="G2" s="42"/>
      <c r="H2" s="43"/>
    </row>
    <row r="3" spans="1:9" ht="29.25" customHeight="1">
      <c r="A3" s="53" t="s">
        <v>5</v>
      </c>
      <c r="B3" s="54"/>
      <c r="C3" s="54"/>
      <c r="D3" s="54"/>
      <c r="E3" s="54"/>
      <c r="F3" s="44">
        <f>+(ROUND(F2*0.06,0))-I3</f>
        <v>610547</v>
      </c>
      <c r="G3" s="44"/>
      <c r="H3" s="45"/>
      <c r="I3" s="40"/>
    </row>
    <row r="4" spans="1:8" ht="29.25" customHeight="1">
      <c r="A4" s="48" t="s">
        <v>4</v>
      </c>
      <c r="B4" s="49"/>
      <c r="C4" s="49"/>
      <c r="D4" s="49"/>
      <c r="E4" s="49"/>
      <c r="F4" s="46">
        <f>+(F2-F3)</f>
        <v>9565229</v>
      </c>
      <c r="G4" s="46"/>
      <c r="H4" s="47"/>
    </row>
    <row r="5" spans="1:8" s="11" customFormat="1" ht="15" customHeight="1">
      <c r="A5" s="9"/>
      <c r="B5" s="33"/>
      <c r="C5" s="9"/>
      <c r="D5" s="9"/>
      <c r="E5" s="9"/>
      <c r="F5" s="10"/>
      <c r="G5" s="10"/>
      <c r="H5" s="10"/>
    </row>
    <row r="6" spans="1:8" ht="44.25" customHeight="1">
      <c r="A6" s="12" t="s">
        <v>8</v>
      </c>
      <c r="B6" s="12" t="s">
        <v>67</v>
      </c>
      <c r="C6" s="12" t="s">
        <v>6</v>
      </c>
      <c r="D6" s="12" t="s">
        <v>7</v>
      </c>
      <c r="E6" s="12" t="s">
        <v>68</v>
      </c>
      <c r="F6" s="12" t="s">
        <v>69</v>
      </c>
      <c r="G6" s="12" t="s">
        <v>1</v>
      </c>
      <c r="H6" s="20" t="s">
        <v>2</v>
      </c>
    </row>
    <row r="7" spans="1:10" ht="19.5" customHeight="1">
      <c r="A7" s="34" t="s">
        <v>17</v>
      </c>
      <c r="B7" s="41">
        <v>2.190246888212919</v>
      </c>
      <c r="C7" s="35">
        <v>50000</v>
      </c>
      <c r="D7" s="15">
        <f aca="true" t="shared" si="0" ref="D7:D26">+ROUND(($F$4-$C$27)*B7/100,0.2)</f>
        <v>187600</v>
      </c>
      <c r="E7" s="15">
        <f aca="true" t="shared" si="1" ref="E7:E22">+ROUND((D7)*0.5,0.2)</f>
        <v>93800</v>
      </c>
      <c r="F7" s="15">
        <f aca="true" t="shared" si="2" ref="F7:F22">+ROUND((D7)*0.2,0.2)</f>
        <v>37520</v>
      </c>
      <c r="G7" s="15">
        <f aca="true" t="shared" si="3" ref="G7:G26">ROUND((+D7)*0.3,0.2)</f>
        <v>56280</v>
      </c>
      <c r="H7" s="15">
        <f aca="true" t="shared" si="4" ref="H7:H26">+G7+F7+E7+C7</f>
        <v>237600</v>
      </c>
      <c r="I7" s="28"/>
      <c r="J7" s="17"/>
    </row>
    <row r="8" spans="1:10" ht="19.5" customHeight="1">
      <c r="A8" s="34" t="s">
        <v>21</v>
      </c>
      <c r="B8" s="41">
        <v>0.9484549641510311</v>
      </c>
      <c r="C8" s="35">
        <v>50000</v>
      </c>
      <c r="D8" s="15">
        <f t="shared" si="0"/>
        <v>81237</v>
      </c>
      <c r="E8" s="15">
        <f t="shared" si="1"/>
        <v>40619</v>
      </c>
      <c r="F8" s="15">
        <f t="shared" si="2"/>
        <v>16247</v>
      </c>
      <c r="G8" s="15">
        <f t="shared" si="3"/>
        <v>24371</v>
      </c>
      <c r="H8" s="15">
        <f t="shared" si="4"/>
        <v>131237</v>
      </c>
      <c r="I8" s="28"/>
      <c r="J8" s="17"/>
    </row>
    <row r="9" spans="1:10" ht="19.5" customHeight="1">
      <c r="A9" s="34" t="s">
        <v>22</v>
      </c>
      <c r="B9" s="41">
        <v>3.251272476704404</v>
      </c>
      <c r="C9" s="35">
        <v>50000</v>
      </c>
      <c r="D9" s="15">
        <f t="shared" si="0"/>
        <v>278479</v>
      </c>
      <c r="E9" s="15">
        <f t="shared" si="1"/>
        <v>139240</v>
      </c>
      <c r="F9" s="15">
        <f t="shared" si="2"/>
        <v>55696</v>
      </c>
      <c r="G9" s="15">
        <f t="shared" si="3"/>
        <v>83544</v>
      </c>
      <c r="H9" s="15">
        <f t="shared" si="4"/>
        <v>328480</v>
      </c>
      <c r="I9" s="28"/>
      <c r="J9" s="17"/>
    </row>
    <row r="10" spans="1:10" ht="19.5" customHeight="1">
      <c r="A10" s="34" t="s">
        <v>19</v>
      </c>
      <c r="B10" s="41">
        <v>9.641368525083685</v>
      </c>
      <c r="C10" s="35">
        <v>50000</v>
      </c>
      <c r="D10" s="15">
        <f t="shared" si="0"/>
        <v>825805</v>
      </c>
      <c r="E10" s="15">
        <f t="shared" si="1"/>
        <v>412903</v>
      </c>
      <c r="F10" s="15">
        <f t="shared" si="2"/>
        <v>165161</v>
      </c>
      <c r="G10" s="15">
        <f t="shared" si="3"/>
        <v>247742</v>
      </c>
      <c r="H10" s="15">
        <f t="shared" si="4"/>
        <v>875806</v>
      </c>
      <c r="I10" s="28"/>
      <c r="J10" s="17"/>
    </row>
    <row r="11" spans="1:10" ht="19.5" customHeight="1">
      <c r="A11" s="34" t="s">
        <v>26</v>
      </c>
      <c r="B11" s="41">
        <v>7.320442797746653</v>
      </c>
      <c r="C11" s="35">
        <v>50000</v>
      </c>
      <c r="D11" s="15">
        <f t="shared" si="0"/>
        <v>627013</v>
      </c>
      <c r="E11" s="15">
        <f t="shared" si="1"/>
        <v>313507</v>
      </c>
      <c r="F11" s="15">
        <f t="shared" si="2"/>
        <v>125403</v>
      </c>
      <c r="G11" s="15">
        <f t="shared" si="3"/>
        <v>188104</v>
      </c>
      <c r="H11" s="15">
        <f t="shared" si="4"/>
        <v>677014</v>
      </c>
      <c r="I11" s="28"/>
      <c r="J11" s="17"/>
    </row>
    <row r="12" spans="1:10" ht="19.5" customHeight="1">
      <c r="A12" s="34" t="s">
        <v>25</v>
      </c>
      <c r="B12" s="41">
        <v>2.018438435984492</v>
      </c>
      <c r="C12" s="35">
        <v>50000</v>
      </c>
      <c r="D12" s="15">
        <f t="shared" si="0"/>
        <v>172884</v>
      </c>
      <c r="E12" s="15">
        <f t="shared" si="1"/>
        <v>86442</v>
      </c>
      <c r="F12" s="15">
        <f t="shared" si="2"/>
        <v>34577</v>
      </c>
      <c r="G12" s="15">
        <f t="shared" si="3"/>
        <v>51865</v>
      </c>
      <c r="H12" s="15">
        <f t="shared" si="4"/>
        <v>222884</v>
      </c>
      <c r="I12" s="28"/>
      <c r="J12" s="17"/>
    </row>
    <row r="13" spans="1:10" ht="19.5" customHeight="1">
      <c r="A13" s="34" t="s">
        <v>16</v>
      </c>
      <c r="B13" s="41">
        <v>9.692187982251088</v>
      </c>
      <c r="C13" s="35">
        <v>50000</v>
      </c>
      <c r="D13" s="15">
        <f t="shared" si="0"/>
        <v>830158</v>
      </c>
      <c r="E13" s="15">
        <f t="shared" si="1"/>
        <v>415079</v>
      </c>
      <c r="F13" s="15">
        <f t="shared" si="2"/>
        <v>166032</v>
      </c>
      <c r="G13" s="15">
        <f t="shared" si="3"/>
        <v>249047</v>
      </c>
      <c r="H13" s="15">
        <f t="shared" si="4"/>
        <v>880158</v>
      </c>
      <c r="I13" s="28"/>
      <c r="J13" s="17"/>
    </row>
    <row r="14" spans="1:10" ht="19.5" customHeight="1">
      <c r="A14" s="34" t="s">
        <v>12</v>
      </c>
      <c r="B14" s="41">
        <v>2.6042389375075294</v>
      </c>
      <c r="C14" s="35">
        <v>50000</v>
      </c>
      <c r="D14" s="15">
        <f t="shared" si="0"/>
        <v>223059</v>
      </c>
      <c r="E14" s="15">
        <f t="shared" si="1"/>
        <v>111530</v>
      </c>
      <c r="F14" s="15">
        <f t="shared" si="2"/>
        <v>44612</v>
      </c>
      <c r="G14" s="15">
        <f t="shared" si="3"/>
        <v>66918</v>
      </c>
      <c r="H14" s="15">
        <f t="shared" si="4"/>
        <v>273060</v>
      </c>
      <c r="I14" s="28"/>
      <c r="J14" s="17"/>
    </row>
    <row r="15" spans="1:10" ht="19.5" customHeight="1">
      <c r="A15" s="34" t="s">
        <v>10</v>
      </c>
      <c r="B15" s="41">
        <v>16.452856827890802</v>
      </c>
      <c r="C15" s="35">
        <v>50000</v>
      </c>
      <c r="D15" s="15">
        <f t="shared" si="0"/>
        <v>1409225</v>
      </c>
      <c r="E15" s="15">
        <f t="shared" si="1"/>
        <v>704613</v>
      </c>
      <c r="F15" s="15">
        <f t="shared" si="2"/>
        <v>281845</v>
      </c>
      <c r="G15" s="15">
        <f t="shared" si="3"/>
        <v>422768</v>
      </c>
      <c r="H15" s="15">
        <f t="shared" si="4"/>
        <v>1459226</v>
      </c>
      <c r="I15" s="28"/>
      <c r="J15" s="17"/>
    </row>
    <row r="16" spans="1:10" ht="19.5" customHeight="1">
      <c r="A16" s="34" t="s">
        <v>15</v>
      </c>
      <c r="B16" s="41">
        <v>2.5508354122662666</v>
      </c>
      <c r="C16" s="35">
        <v>50000</v>
      </c>
      <c r="D16" s="15">
        <f t="shared" si="0"/>
        <v>218485</v>
      </c>
      <c r="E16" s="15">
        <f t="shared" si="1"/>
        <v>109243</v>
      </c>
      <c r="F16" s="15">
        <f t="shared" si="2"/>
        <v>43697</v>
      </c>
      <c r="G16" s="15">
        <f t="shared" si="3"/>
        <v>65546</v>
      </c>
      <c r="H16" s="15">
        <f t="shared" si="4"/>
        <v>268486</v>
      </c>
      <c r="I16" s="28"/>
      <c r="J16" s="17"/>
    </row>
    <row r="17" spans="1:10" ht="19.5" customHeight="1">
      <c r="A17" s="34" t="s">
        <v>18</v>
      </c>
      <c r="B17" s="41">
        <v>0.5154121978408573</v>
      </c>
      <c r="C17" s="35">
        <v>50000</v>
      </c>
      <c r="D17" s="15">
        <f t="shared" si="0"/>
        <v>44146</v>
      </c>
      <c r="E17" s="15">
        <f t="shared" si="1"/>
        <v>22073</v>
      </c>
      <c r="F17" s="15">
        <f t="shared" si="2"/>
        <v>8829</v>
      </c>
      <c r="G17" s="15">
        <f t="shared" si="3"/>
        <v>13244</v>
      </c>
      <c r="H17" s="15">
        <f t="shared" si="4"/>
        <v>94146</v>
      </c>
      <c r="I17" s="28"/>
      <c r="J17" s="17"/>
    </row>
    <row r="18" spans="1:10" ht="19.5" customHeight="1">
      <c r="A18" s="34" t="s">
        <v>9</v>
      </c>
      <c r="B18" s="41">
        <v>7.277609114289367</v>
      </c>
      <c r="C18" s="35">
        <v>50000</v>
      </c>
      <c r="D18" s="15">
        <f t="shared" si="0"/>
        <v>623344</v>
      </c>
      <c r="E18" s="15">
        <f t="shared" si="1"/>
        <v>311672</v>
      </c>
      <c r="F18" s="15">
        <f t="shared" si="2"/>
        <v>124669</v>
      </c>
      <c r="G18" s="15">
        <f t="shared" si="3"/>
        <v>187003</v>
      </c>
      <c r="H18" s="15">
        <f t="shared" si="4"/>
        <v>673344</v>
      </c>
      <c r="I18" s="28"/>
      <c r="J18" s="17"/>
    </row>
    <row r="19" spans="1:10" ht="19.5" customHeight="1">
      <c r="A19" s="34" t="s">
        <v>20</v>
      </c>
      <c r="B19" s="41">
        <v>6.7276319218564655</v>
      </c>
      <c r="C19" s="35">
        <v>50000</v>
      </c>
      <c r="D19" s="15">
        <f t="shared" si="0"/>
        <v>576237</v>
      </c>
      <c r="E19" s="15">
        <f t="shared" si="1"/>
        <v>288119</v>
      </c>
      <c r="F19" s="15">
        <f t="shared" si="2"/>
        <v>115247</v>
      </c>
      <c r="G19" s="15">
        <f t="shared" si="3"/>
        <v>172871</v>
      </c>
      <c r="H19" s="15">
        <f t="shared" si="4"/>
        <v>626237</v>
      </c>
      <c r="I19" s="28"/>
      <c r="J19" s="17"/>
    </row>
    <row r="20" spans="1:10" ht="19.5" customHeight="1">
      <c r="A20" s="34" t="s">
        <v>24</v>
      </c>
      <c r="B20" s="41">
        <v>2.735865213430206</v>
      </c>
      <c r="C20" s="35">
        <v>50000</v>
      </c>
      <c r="D20" s="15">
        <f t="shared" si="0"/>
        <v>234333</v>
      </c>
      <c r="E20" s="15">
        <f t="shared" si="1"/>
        <v>117167</v>
      </c>
      <c r="F20" s="15">
        <f t="shared" si="2"/>
        <v>46867</v>
      </c>
      <c r="G20" s="15">
        <f t="shared" si="3"/>
        <v>70300</v>
      </c>
      <c r="H20" s="15">
        <f t="shared" si="4"/>
        <v>284334</v>
      </c>
      <c r="I20" s="28"/>
      <c r="J20" s="17"/>
    </row>
    <row r="21" spans="1:10" ht="19.5" customHeight="1">
      <c r="A21" s="34" t="s">
        <v>23</v>
      </c>
      <c r="B21" s="41">
        <v>8.375736064635717</v>
      </c>
      <c r="C21" s="35">
        <v>50000</v>
      </c>
      <c r="D21" s="15">
        <f t="shared" si="0"/>
        <v>717401</v>
      </c>
      <c r="E21" s="15">
        <f t="shared" si="1"/>
        <v>358701</v>
      </c>
      <c r="F21" s="15">
        <f t="shared" si="2"/>
        <v>143480</v>
      </c>
      <c r="G21" s="15">
        <f t="shared" si="3"/>
        <v>215220</v>
      </c>
      <c r="H21" s="15">
        <f t="shared" si="4"/>
        <v>767401</v>
      </c>
      <c r="I21" s="28"/>
      <c r="J21" s="17"/>
    </row>
    <row r="22" spans="1:10" ht="19.5" customHeight="1">
      <c r="A22" s="34" t="s">
        <v>13</v>
      </c>
      <c r="B22" s="41">
        <v>6.172573770620156</v>
      </c>
      <c r="C22" s="35">
        <v>50000</v>
      </c>
      <c r="D22" s="15">
        <f t="shared" si="0"/>
        <v>528695</v>
      </c>
      <c r="E22" s="15">
        <f t="shared" si="1"/>
        <v>264348</v>
      </c>
      <c r="F22" s="15">
        <f t="shared" si="2"/>
        <v>105739</v>
      </c>
      <c r="G22" s="15">
        <f t="shared" si="3"/>
        <v>158609</v>
      </c>
      <c r="H22" s="15">
        <f t="shared" si="4"/>
        <v>578696</v>
      </c>
      <c r="I22" s="28"/>
      <c r="J22" s="17"/>
    </row>
    <row r="23" spans="1:10" ht="19.5" customHeight="1">
      <c r="A23" s="34" t="s">
        <v>71</v>
      </c>
      <c r="B23" s="41">
        <v>1.736858903566922</v>
      </c>
      <c r="C23" s="35">
        <v>50000</v>
      </c>
      <c r="D23" s="15">
        <f t="shared" si="0"/>
        <v>148766</v>
      </c>
      <c r="E23" s="15">
        <f>+ROUND((D23)*0.4,0.2)</f>
        <v>59506</v>
      </c>
      <c r="F23" s="15">
        <f>+ROUND((D23)*0.3,0.2)</f>
        <v>44630</v>
      </c>
      <c r="G23" s="15">
        <f t="shared" si="3"/>
        <v>44630</v>
      </c>
      <c r="H23" s="15">
        <f t="shared" si="4"/>
        <v>198766</v>
      </c>
      <c r="I23" s="28"/>
      <c r="J23" s="17"/>
    </row>
    <row r="24" spans="1:10" s="19" customFormat="1" ht="19.5" customHeight="1">
      <c r="A24" s="34" t="s">
        <v>14</v>
      </c>
      <c r="B24" s="41">
        <v>1.4717542443688205</v>
      </c>
      <c r="C24" s="35">
        <v>50000</v>
      </c>
      <c r="D24" s="15">
        <f t="shared" si="0"/>
        <v>126059</v>
      </c>
      <c r="E24" s="15">
        <f>+ROUND((D24)*0.5,0.2)</f>
        <v>63030</v>
      </c>
      <c r="F24" s="15">
        <f>+ROUND((D24)*0.2,0.2)</f>
        <v>25212</v>
      </c>
      <c r="G24" s="15">
        <f t="shared" si="3"/>
        <v>37818</v>
      </c>
      <c r="H24" s="15">
        <f t="shared" si="4"/>
        <v>176060</v>
      </c>
      <c r="I24" s="28"/>
      <c r="J24" s="17"/>
    </row>
    <row r="25" spans="1:10" s="19" customFormat="1" ht="19.5" customHeight="1">
      <c r="A25" s="34" t="s">
        <v>28</v>
      </c>
      <c r="B25" s="41">
        <v>0.21103167774674264</v>
      </c>
      <c r="C25" s="35">
        <v>50000</v>
      </c>
      <c r="D25" s="15">
        <f t="shared" si="0"/>
        <v>18075</v>
      </c>
      <c r="E25" s="15">
        <f>+ROUND((D25)*0.5,0.2)</f>
        <v>9038</v>
      </c>
      <c r="F25" s="15">
        <f>+ROUND((D25)*0.2,0.2)</f>
        <v>3615</v>
      </c>
      <c r="G25" s="15">
        <f t="shared" si="3"/>
        <v>5423</v>
      </c>
      <c r="H25" s="15">
        <f t="shared" si="4"/>
        <v>68076</v>
      </c>
      <c r="I25" s="28"/>
      <c r="J25" s="17"/>
    </row>
    <row r="26" spans="1:10" s="19" customFormat="1" ht="19.5" customHeight="1">
      <c r="A26" s="34" t="s">
        <v>11</v>
      </c>
      <c r="B26" s="41">
        <v>8.105183643845875</v>
      </c>
      <c r="C26" s="35">
        <v>50000</v>
      </c>
      <c r="D26" s="15">
        <f t="shared" si="0"/>
        <v>694228</v>
      </c>
      <c r="E26" s="15">
        <f>+ROUND((D26)*0.5,0.2)</f>
        <v>347114</v>
      </c>
      <c r="F26" s="15">
        <f>+ROUND((D26)*0.2,0.2)</f>
        <v>138846</v>
      </c>
      <c r="G26" s="15">
        <f t="shared" si="3"/>
        <v>208268</v>
      </c>
      <c r="H26" s="15">
        <f t="shared" si="4"/>
        <v>744228</v>
      </c>
      <c r="I26" s="28"/>
      <c r="J26" s="17"/>
    </row>
    <row r="27" spans="1:10" s="27" customFormat="1" ht="30" customHeight="1">
      <c r="A27" s="36" t="s">
        <v>3</v>
      </c>
      <c r="B27" s="37">
        <f aca="true" t="shared" si="5" ref="B27:H27">SUM(B7:B26)</f>
        <v>100.00000000000001</v>
      </c>
      <c r="C27" s="38">
        <f t="shared" si="5"/>
        <v>1000000</v>
      </c>
      <c r="D27" s="38">
        <f t="shared" si="5"/>
        <v>8565229</v>
      </c>
      <c r="E27" s="38">
        <f t="shared" si="5"/>
        <v>4267744</v>
      </c>
      <c r="F27" s="38">
        <f t="shared" si="5"/>
        <v>1727924</v>
      </c>
      <c r="G27" s="38">
        <f t="shared" si="5"/>
        <v>2569571</v>
      </c>
      <c r="H27" s="38">
        <f t="shared" si="5"/>
        <v>9565239</v>
      </c>
      <c r="I27" s="25">
        <f>+H27-F4</f>
        <v>10</v>
      </c>
      <c r="J27" s="26"/>
    </row>
    <row r="28" ht="18">
      <c r="I28" s="29"/>
    </row>
    <row r="29" spans="8:9" ht="18">
      <c r="H29" s="18"/>
      <c r="I29" s="18"/>
    </row>
    <row r="31" ht="18">
      <c r="H31" s="18"/>
    </row>
  </sheetData>
  <sheetProtection/>
  <mergeCells count="7">
    <mergeCell ref="F2:H2"/>
    <mergeCell ref="F3:H3"/>
    <mergeCell ref="F4:H4"/>
    <mergeCell ref="A4:E4"/>
    <mergeCell ref="A1:H1"/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0" r:id="rId1"/>
  <headerFooter alignWithMargins="0">
    <oddHeader>&amp;L&amp;"Arial,Corsivo"AGENZIA ITALIANA DEL FARMACO&amp;C&amp;"-,Normale"&amp;16
&amp;"-,Grassetto"RIPARTIZIONE FONDI DI FARMACOVIGILANZA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D14">
      <selection activeCell="B15" sqref="B15"/>
    </sheetView>
  </sheetViews>
  <sheetFormatPr defaultColWidth="9.140625" defaultRowHeight="12.75"/>
  <cols>
    <col min="1" max="1" width="25.8515625" style="2" customWidth="1"/>
    <col min="2" max="2" width="23.57421875" style="39" customWidth="1"/>
    <col min="3" max="8" width="26.140625" style="2" customWidth="1"/>
    <col min="9" max="9" width="0.13671875" style="2" customWidth="1"/>
    <col min="10" max="10" width="17.140625" style="2" bestFit="1" customWidth="1"/>
    <col min="11" max="11" width="14.57421875" style="2" bestFit="1" customWidth="1"/>
    <col min="12" max="16384" width="9.140625" style="2" customWidth="1"/>
  </cols>
  <sheetData>
    <row r="1" spans="1:9" s="4" customFormat="1" ht="69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s="6" customFormat="1" ht="29.25" customHeight="1">
      <c r="A2" s="51" t="s">
        <v>27</v>
      </c>
      <c r="B2" s="52"/>
      <c r="C2" s="52"/>
      <c r="D2" s="52"/>
      <c r="E2" s="52"/>
      <c r="F2" s="42">
        <v>10163892</v>
      </c>
      <c r="G2" s="42"/>
      <c r="H2" s="43"/>
      <c r="I2" s="5"/>
    </row>
    <row r="3" spans="1:10" s="6" customFormat="1" ht="29.25" customHeight="1">
      <c r="A3" s="53" t="s">
        <v>5</v>
      </c>
      <c r="B3" s="54"/>
      <c r="C3" s="54"/>
      <c r="D3" s="54"/>
      <c r="E3" s="54"/>
      <c r="F3" s="44">
        <f>+(ROUND(F2*0.06,0))-J3</f>
        <v>609834</v>
      </c>
      <c r="G3" s="44"/>
      <c r="H3" s="45"/>
      <c r="I3" s="7"/>
      <c r="J3" s="40"/>
    </row>
    <row r="4" spans="1:9" s="6" customFormat="1" ht="29.25" customHeight="1">
      <c r="A4" s="48" t="s">
        <v>4</v>
      </c>
      <c r="B4" s="49"/>
      <c r="C4" s="49"/>
      <c r="D4" s="49"/>
      <c r="E4" s="49"/>
      <c r="F4" s="46">
        <f>+(F2-F3)</f>
        <v>9554058</v>
      </c>
      <c r="G4" s="46"/>
      <c r="H4" s="47"/>
      <c r="I4" s="8"/>
    </row>
    <row r="5" spans="1:9" s="11" customFormat="1" ht="15" customHeight="1">
      <c r="A5" s="9"/>
      <c r="B5" s="33"/>
      <c r="C5" s="9"/>
      <c r="D5" s="9"/>
      <c r="E5" s="9"/>
      <c r="F5" s="10"/>
      <c r="G5" s="10"/>
      <c r="H5" s="10"/>
      <c r="I5" s="10"/>
    </row>
    <row r="6" spans="1:9" s="6" customFormat="1" ht="44.25" customHeight="1">
      <c r="A6" s="12" t="s">
        <v>8</v>
      </c>
      <c r="B6" s="12" t="s">
        <v>67</v>
      </c>
      <c r="C6" s="12" t="s">
        <v>6</v>
      </c>
      <c r="D6" s="12" t="s">
        <v>7</v>
      </c>
      <c r="E6" s="12" t="s">
        <v>68</v>
      </c>
      <c r="F6" s="12" t="s">
        <v>69</v>
      </c>
      <c r="G6" s="12" t="s">
        <v>1</v>
      </c>
      <c r="H6" s="20" t="s">
        <v>2</v>
      </c>
      <c r="I6" s="13"/>
    </row>
    <row r="7" spans="1:11" s="6" customFormat="1" ht="19.5" customHeight="1">
      <c r="A7" s="34" t="s">
        <v>17</v>
      </c>
      <c r="B7" s="41">
        <v>2.18660010192605</v>
      </c>
      <c r="C7" s="35">
        <v>50000</v>
      </c>
      <c r="D7" s="35">
        <f aca="true" t="shared" si="0" ref="D7:D26">+ROUND(($F$4-$C$27)*B7/100,0.2)</f>
        <v>187043</v>
      </c>
      <c r="E7" s="35">
        <f aca="true" t="shared" si="1" ref="E7:E22">+ROUND((D7)*0.5,0.2)</f>
        <v>93522</v>
      </c>
      <c r="F7" s="35">
        <f aca="true" t="shared" si="2" ref="F7:F22">+ROUND((D7)*0.2,0.2)</f>
        <v>37409</v>
      </c>
      <c r="G7" s="35">
        <f aca="true" t="shared" si="3" ref="G7:G26">ROUND((+D7)*0.3,0.2)</f>
        <v>56113</v>
      </c>
      <c r="H7" s="35">
        <f aca="true" t="shared" si="4" ref="H7:H26">+G7+F7+E7+C7</f>
        <v>237044</v>
      </c>
      <c r="I7" s="16" t="e">
        <f>18737808*#REF!/100</f>
        <v>#REF!</v>
      </c>
      <c r="K7" s="17"/>
    </row>
    <row r="8" spans="1:11" s="6" customFormat="1" ht="19.5" customHeight="1">
      <c r="A8" s="34" t="s">
        <v>21</v>
      </c>
      <c r="B8" s="41">
        <v>0.9456668414665845</v>
      </c>
      <c r="C8" s="35">
        <v>50000</v>
      </c>
      <c r="D8" s="35">
        <f t="shared" si="0"/>
        <v>80893</v>
      </c>
      <c r="E8" s="35">
        <f t="shared" si="1"/>
        <v>40447</v>
      </c>
      <c r="F8" s="35">
        <f t="shared" si="2"/>
        <v>16179</v>
      </c>
      <c r="G8" s="35">
        <f t="shared" si="3"/>
        <v>24268</v>
      </c>
      <c r="H8" s="35">
        <f t="shared" si="4"/>
        <v>130894</v>
      </c>
      <c r="I8" s="16" t="e">
        <f>18737808*#REF!/100</f>
        <v>#REF!</v>
      </c>
      <c r="J8" s="18"/>
      <c r="K8" s="17"/>
    </row>
    <row r="9" spans="1:11" s="6" customFormat="1" ht="19.5" customHeight="1">
      <c r="A9" s="34" t="s">
        <v>22</v>
      </c>
      <c r="B9" s="41">
        <v>3.248171272688185</v>
      </c>
      <c r="C9" s="35">
        <v>50000</v>
      </c>
      <c r="D9" s="35">
        <f t="shared" si="0"/>
        <v>277850</v>
      </c>
      <c r="E9" s="35">
        <f t="shared" si="1"/>
        <v>138925</v>
      </c>
      <c r="F9" s="35">
        <f t="shared" si="2"/>
        <v>55570</v>
      </c>
      <c r="G9" s="35">
        <f t="shared" si="3"/>
        <v>83355</v>
      </c>
      <c r="H9" s="35">
        <f t="shared" si="4"/>
        <v>327850</v>
      </c>
      <c r="I9" s="16" t="e">
        <f>18737808*#REF!/100</f>
        <v>#REF!</v>
      </c>
      <c r="K9" s="17"/>
    </row>
    <row r="10" spans="1:11" s="6" customFormat="1" ht="19.5" customHeight="1">
      <c r="A10" s="34" t="s">
        <v>19</v>
      </c>
      <c r="B10" s="41">
        <v>9.644435603988827</v>
      </c>
      <c r="C10" s="35">
        <v>50000</v>
      </c>
      <c r="D10" s="35">
        <f t="shared" si="0"/>
        <v>824991</v>
      </c>
      <c r="E10" s="35">
        <f t="shared" si="1"/>
        <v>412496</v>
      </c>
      <c r="F10" s="35">
        <f t="shared" si="2"/>
        <v>164998</v>
      </c>
      <c r="G10" s="35">
        <f t="shared" si="3"/>
        <v>247497</v>
      </c>
      <c r="H10" s="35">
        <f t="shared" si="4"/>
        <v>874991</v>
      </c>
      <c r="I10" s="16" t="e">
        <f>18737808*#REF!/100</f>
        <v>#REF!</v>
      </c>
      <c r="K10" s="17"/>
    </row>
    <row r="11" spans="1:11" s="6" customFormat="1" ht="19.5" customHeight="1">
      <c r="A11" s="34" t="s">
        <v>26</v>
      </c>
      <c r="B11" s="41">
        <v>7.332243631974925</v>
      </c>
      <c r="C11" s="35">
        <v>50000</v>
      </c>
      <c r="D11" s="35">
        <f t="shared" si="0"/>
        <v>627204</v>
      </c>
      <c r="E11" s="35">
        <f t="shared" si="1"/>
        <v>313602</v>
      </c>
      <c r="F11" s="35">
        <f t="shared" si="2"/>
        <v>125441</v>
      </c>
      <c r="G11" s="35">
        <f t="shared" si="3"/>
        <v>188161</v>
      </c>
      <c r="H11" s="35">
        <f t="shared" si="4"/>
        <v>677204</v>
      </c>
      <c r="I11" s="16" t="e">
        <f>18737808*#REF!/100</f>
        <v>#REF!</v>
      </c>
      <c r="K11" s="17"/>
    </row>
    <row r="12" spans="1:11" s="6" customFormat="1" ht="19.5" customHeight="1">
      <c r="A12" s="34" t="s">
        <v>25</v>
      </c>
      <c r="B12" s="41">
        <v>2.0130337232080855</v>
      </c>
      <c r="C12" s="35">
        <v>50000</v>
      </c>
      <c r="D12" s="35">
        <f t="shared" si="0"/>
        <v>172196</v>
      </c>
      <c r="E12" s="35">
        <f t="shared" si="1"/>
        <v>86098</v>
      </c>
      <c r="F12" s="35">
        <f t="shared" si="2"/>
        <v>34439</v>
      </c>
      <c r="G12" s="35">
        <f t="shared" si="3"/>
        <v>51659</v>
      </c>
      <c r="H12" s="35">
        <f t="shared" si="4"/>
        <v>222196</v>
      </c>
      <c r="I12" s="16" t="e">
        <f>18737808*#REF!/100</f>
        <v>#REF!</v>
      </c>
      <c r="K12" s="17"/>
    </row>
    <row r="13" spans="1:11" s="6" customFormat="1" ht="19.5" customHeight="1">
      <c r="A13" s="34" t="s">
        <v>16</v>
      </c>
      <c r="B13" s="41">
        <v>9.706451030173616</v>
      </c>
      <c r="C13" s="35">
        <v>50000</v>
      </c>
      <c r="D13" s="35">
        <f t="shared" si="0"/>
        <v>830295</v>
      </c>
      <c r="E13" s="35">
        <f t="shared" si="1"/>
        <v>415148</v>
      </c>
      <c r="F13" s="35">
        <f t="shared" si="2"/>
        <v>166059</v>
      </c>
      <c r="G13" s="35">
        <f t="shared" si="3"/>
        <v>249089</v>
      </c>
      <c r="H13" s="35">
        <f t="shared" si="4"/>
        <v>880296</v>
      </c>
      <c r="I13" s="16" t="e">
        <f>18737808*#REF!/100</f>
        <v>#REF!</v>
      </c>
      <c r="K13" s="17"/>
    </row>
    <row r="14" spans="1:11" s="6" customFormat="1" ht="19.5" customHeight="1">
      <c r="A14" s="34" t="s">
        <v>12</v>
      </c>
      <c r="B14" s="41">
        <v>2.589695426981286</v>
      </c>
      <c r="C14" s="35">
        <v>50000</v>
      </c>
      <c r="D14" s="35">
        <f t="shared" si="0"/>
        <v>221524</v>
      </c>
      <c r="E14" s="35">
        <f t="shared" si="1"/>
        <v>110762</v>
      </c>
      <c r="F14" s="35">
        <f t="shared" si="2"/>
        <v>44305</v>
      </c>
      <c r="G14" s="35">
        <f t="shared" si="3"/>
        <v>66457</v>
      </c>
      <c r="H14" s="35">
        <f t="shared" si="4"/>
        <v>271524</v>
      </c>
      <c r="I14" s="16" t="e">
        <f>18737808*#REF!/100</f>
        <v>#REF!</v>
      </c>
      <c r="K14" s="17"/>
    </row>
    <row r="15" spans="1:11" s="6" customFormat="1" ht="19.5" customHeight="1">
      <c r="A15" s="34" t="s">
        <v>10</v>
      </c>
      <c r="B15" s="41">
        <v>16.497581963773804</v>
      </c>
      <c r="C15" s="35">
        <v>50000</v>
      </c>
      <c r="D15" s="35">
        <f t="shared" si="0"/>
        <v>1411213</v>
      </c>
      <c r="E15" s="35">
        <f t="shared" si="1"/>
        <v>705607</v>
      </c>
      <c r="F15" s="35">
        <f t="shared" si="2"/>
        <v>282243</v>
      </c>
      <c r="G15" s="35">
        <f t="shared" si="3"/>
        <v>423364</v>
      </c>
      <c r="H15" s="35">
        <f t="shared" si="4"/>
        <v>1461214</v>
      </c>
      <c r="I15" s="16" t="e">
        <f>18737808*#REF!/100</f>
        <v>#REF!</v>
      </c>
      <c r="K15" s="17"/>
    </row>
    <row r="16" spans="1:11" s="6" customFormat="1" ht="19.5" customHeight="1">
      <c r="A16" s="34" t="s">
        <v>15</v>
      </c>
      <c r="B16" s="41">
        <v>2.54469295102916</v>
      </c>
      <c r="C16" s="35">
        <v>50000</v>
      </c>
      <c r="D16" s="35">
        <f t="shared" si="0"/>
        <v>217675</v>
      </c>
      <c r="E16" s="35">
        <f t="shared" si="1"/>
        <v>108838</v>
      </c>
      <c r="F16" s="35">
        <f t="shared" si="2"/>
        <v>43535</v>
      </c>
      <c r="G16" s="35">
        <f t="shared" si="3"/>
        <v>65303</v>
      </c>
      <c r="H16" s="35">
        <f t="shared" si="4"/>
        <v>267676</v>
      </c>
      <c r="I16" s="16" t="e">
        <f>18737808*#REF!/100</f>
        <v>#REF!</v>
      </c>
      <c r="K16" s="17"/>
    </row>
    <row r="17" spans="1:11" s="6" customFormat="1" ht="19.5" customHeight="1">
      <c r="A17" s="34" t="s">
        <v>18</v>
      </c>
      <c r="B17" s="41">
        <v>0.514339678543429</v>
      </c>
      <c r="C17" s="35">
        <v>50000</v>
      </c>
      <c r="D17" s="35">
        <f t="shared" si="0"/>
        <v>43997</v>
      </c>
      <c r="E17" s="35">
        <f t="shared" si="1"/>
        <v>21999</v>
      </c>
      <c r="F17" s="35">
        <f t="shared" si="2"/>
        <v>8799</v>
      </c>
      <c r="G17" s="35">
        <f t="shared" si="3"/>
        <v>13199</v>
      </c>
      <c r="H17" s="35">
        <f t="shared" si="4"/>
        <v>93997</v>
      </c>
      <c r="I17" s="16" t="e">
        <f>18737808*#REF!/100</f>
        <v>#REF!</v>
      </c>
      <c r="K17" s="17"/>
    </row>
    <row r="18" spans="1:11" s="6" customFormat="1" ht="19.5" customHeight="1">
      <c r="A18" s="34" t="s">
        <v>9</v>
      </c>
      <c r="B18" s="41">
        <v>7.259879663830961</v>
      </c>
      <c r="C18" s="35">
        <v>50000</v>
      </c>
      <c r="D18" s="35">
        <f t="shared" si="0"/>
        <v>621014</v>
      </c>
      <c r="E18" s="35">
        <f t="shared" si="1"/>
        <v>310507</v>
      </c>
      <c r="F18" s="35">
        <f t="shared" si="2"/>
        <v>124203</v>
      </c>
      <c r="G18" s="35">
        <f t="shared" si="3"/>
        <v>186304</v>
      </c>
      <c r="H18" s="35">
        <f t="shared" si="4"/>
        <v>671014</v>
      </c>
      <c r="I18" s="16" t="e">
        <f>18737808*#REF!/100</f>
        <v>#REF!</v>
      </c>
      <c r="J18" s="18"/>
      <c r="K18" s="17"/>
    </row>
    <row r="19" spans="1:11" s="6" customFormat="1" ht="19.5" customHeight="1">
      <c r="A19" s="34" t="s">
        <v>20</v>
      </c>
      <c r="B19" s="41">
        <v>6.720726891609374</v>
      </c>
      <c r="C19" s="35">
        <v>50000</v>
      </c>
      <c r="D19" s="35">
        <f t="shared" si="0"/>
        <v>574895</v>
      </c>
      <c r="E19" s="35">
        <f t="shared" si="1"/>
        <v>287448</v>
      </c>
      <c r="F19" s="35">
        <f t="shared" si="2"/>
        <v>114979</v>
      </c>
      <c r="G19" s="35">
        <f t="shared" si="3"/>
        <v>172469</v>
      </c>
      <c r="H19" s="35">
        <f t="shared" si="4"/>
        <v>624896</v>
      </c>
      <c r="I19" s="16" t="e">
        <f>18737808*#REF!/100</f>
        <v>#REF!</v>
      </c>
      <c r="K19" s="17"/>
    </row>
    <row r="20" spans="1:11" s="6" customFormat="1" ht="19.5" customHeight="1">
      <c r="A20" s="34" t="s">
        <v>24</v>
      </c>
      <c r="B20" s="41">
        <v>2.7332447701661855</v>
      </c>
      <c r="C20" s="35">
        <v>50000</v>
      </c>
      <c r="D20" s="35">
        <f t="shared" si="0"/>
        <v>233803</v>
      </c>
      <c r="E20" s="35">
        <f t="shared" si="1"/>
        <v>116902</v>
      </c>
      <c r="F20" s="35">
        <f t="shared" si="2"/>
        <v>46761</v>
      </c>
      <c r="G20" s="35">
        <f t="shared" si="3"/>
        <v>70141</v>
      </c>
      <c r="H20" s="35">
        <f t="shared" si="4"/>
        <v>283804</v>
      </c>
      <c r="I20" s="16" t="e">
        <f>18737808*#REF!/100</f>
        <v>#REF!</v>
      </c>
      <c r="K20" s="17"/>
    </row>
    <row r="21" spans="1:11" s="6" customFormat="1" ht="19.5" customHeight="1">
      <c r="A21" s="34" t="s">
        <v>23</v>
      </c>
      <c r="B21" s="41">
        <v>8.364320304286036</v>
      </c>
      <c r="C21" s="35">
        <v>50000</v>
      </c>
      <c r="D21" s="35">
        <f t="shared" si="0"/>
        <v>715489</v>
      </c>
      <c r="E21" s="35">
        <f t="shared" si="1"/>
        <v>357745</v>
      </c>
      <c r="F21" s="35">
        <f t="shared" si="2"/>
        <v>143098</v>
      </c>
      <c r="G21" s="35">
        <f t="shared" si="3"/>
        <v>214647</v>
      </c>
      <c r="H21" s="35">
        <f t="shared" si="4"/>
        <v>765490</v>
      </c>
      <c r="I21" s="16" t="e">
        <f>18737808*#REF!/100</f>
        <v>#REF!</v>
      </c>
      <c r="K21" s="17"/>
    </row>
    <row r="22" spans="1:11" s="6" customFormat="1" ht="19.5" customHeight="1">
      <c r="A22" s="34" t="s">
        <v>13</v>
      </c>
      <c r="B22" s="41">
        <v>6.172198122786357</v>
      </c>
      <c r="C22" s="35">
        <v>50000</v>
      </c>
      <c r="D22" s="35">
        <f t="shared" si="0"/>
        <v>527973</v>
      </c>
      <c r="E22" s="35">
        <f t="shared" si="1"/>
        <v>263987</v>
      </c>
      <c r="F22" s="35">
        <f t="shared" si="2"/>
        <v>105595</v>
      </c>
      <c r="G22" s="35">
        <f t="shared" si="3"/>
        <v>158392</v>
      </c>
      <c r="H22" s="35">
        <f t="shared" si="4"/>
        <v>577974</v>
      </c>
      <c r="I22" s="16" t="e">
        <f>18737808*#REF!/100</f>
        <v>#REF!</v>
      </c>
      <c r="K22" s="17"/>
    </row>
    <row r="23" spans="1:11" s="19" customFormat="1" ht="19.5" customHeight="1">
      <c r="A23" s="34" t="s">
        <v>71</v>
      </c>
      <c r="B23" s="41">
        <v>1.7458244135951224</v>
      </c>
      <c r="C23" s="35">
        <v>50000</v>
      </c>
      <c r="D23" s="35">
        <f t="shared" si="0"/>
        <v>149339</v>
      </c>
      <c r="E23" s="35">
        <f>+ROUND((D23)*0.4,0.2)</f>
        <v>59736</v>
      </c>
      <c r="F23" s="35">
        <f>+ROUND((D23)*0.3,0.2)</f>
        <v>44802</v>
      </c>
      <c r="G23" s="35">
        <f t="shared" si="3"/>
        <v>44802</v>
      </c>
      <c r="H23" s="35">
        <f t="shared" si="4"/>
        <v>199340</v>
      </c>
      <c r="I23" s="16" t="e">
        <f>18737808*#REF!/100</f>
        <v>#REF!</v>
      </c>
      <c r="K23" s="17"/>
    </row>
    <row r="24" spans="1:11" s="19" customFormat="1" ht="19.5" customHeight="1">
      <c r="A24" s="34" t="s">
        <v>14</v>
      </c>
      <c r="B24" s="41">
        <v>1.4690066855240462</v>
      </c>
      <c r="C24" s="35">
        <v>50000</v>
      </c>
      <c r="D24" s="35">
        <f t="shared" si="0"/>
        <v>125660</v>
      </c>
      <c r="E24" s="35">
        <f>+ROUND((D24)*0.5,0.2)</f>
        <v>62830</v>
      </c>
      <c r="F24" s="35">
        <f>+ROUND((D24)*0.2,0.2)</f>
        <v>25132</v>
      </c>
      <c r="G24" s="35">
        <f t="shared" si="3"/>
        <v>37698</v>
      </c>
      <c r="H24" s="35">
        <f t="shared" si="4"/>
        <v>175660</v>
      </c>
      <c r="I24" s="16" t="e">
        <f>18737808*#REF!/100</f>
        <v>#REF!</v>
      </c>
      <c r="K24" s="17"/>
    </row>
    <row r="25" spans="1:11" s="19" customFormat="1" ht="19.5" customHeight="1">
      <c r="A25" s="34" t="s">
        <v>28</v>
      </c>
      <c r="B25" s="41">
        <v>0.20988682687477772</v>
      </c>
      <c r="C25" s="35">
        <v>50000</v>
      </c>
      <c r="D25" s="35">
        <f t="shared" si="0"/>
        <v>17954</v>
      </c>
      <c r="E25" s="35">
        <f>+ROUND((D25)*0.5,0.2)</f>
        <v>8977</v>
      </c>
      <c r="F25" s="35">
        <f>+ROUND((D25)*0.2,0.2)</f>
        <v>3591</v>
      </c>
      <c r="G25" s="35">
        <f t="shared" si="3"/>
        <v>5386</v>
      </c>
      <c r="H25" s="35">
        <f t="shared" si="4"/>
        <v>67954</v>
      </c>
      <c r="I25" s="16" t="e">
        <f>18737808*#REF!/100</f>
        <v>#REF!</v>
      </c>
      <c r="K25" s="17"/>
    </row>
    <row r="26" spans="1:11" s="19" customFormat="1" ht="19.5" customHeight="1">
      <c r="A26" s="34" t="s">
        <v>11</v>
      </c>
      <c r="B26" s="41">
        <v>8.102000095573187</v>
      </c>
      <c r="C26" s="35">
        <v>50000</v>
      </c>
      <c r="D26" s="35">
        <f t="shared" si="0"/>
        <v>693050</v>
      </c>
      <c r="E26" s="35">
        <f>+ROUND((D26)*0.5,0.2)</f>
        <v>346525</v>
      </c>
      <c r="F26" s="35">
        <f>+ROUND((D26)*0.2,0.2)</f>
        <v>138610</v>
      </c>
      <c r="G26" s="35">
        <f t="shared" si="3"/>
        <v>207915</v>
      </c>
      <c r="H26" s="35">
        <f t="shared" si="4"/>
        <v>743050</v>
      </c>
      <c r="I26" s="16"/>
      <c r="K26" s="17"/>
    </row>
    <row r="27" spans="1:11" s="27" customFormat="1" ht="30" customHeight="1">
      <c r="A27" s="36" t="s">
        <v>3</v>
      </c>
      <c r="B27" s="37">
        <f aca="true" t="shared" si="5" ref="B27:I27">SUM(B7:B26)</f>
        <v>100</v>
      </c>
      <c r="C27" s="38">
        <f t="shared" si="5"/>
        <v>1000000</v>
      </c>
      <c r="D27" s="38">
        <f t="shared" si="5"/>
        <v>8554058</v>
      </c>
      <c r="E27" s="38">
        <f t="shared" si="5"/>
        <v>4262101</v>
      </c>
      <c r="F27" s="38">
        <f t="shared" si="5"/>
        <v>1725748</v>
      </c>
      <c r="G27" s="38">
        <f t="shared" si="5"/>
        <v>2566219</v>
      </c>
      <c r="H27" s="38">
        <f t="shared" si="5"/>
        <v>9554068</v>
      </c>
      <c r="I27" s="24" t="e">
        <f t="shared" si="5"/>
        <v>#REF!</v>
      </c>
      <c r="J27" s="25">
        <f>+H27-F4</f>
        <v>10</v>
      </c>
      <c r="K27" s="26"/>
    </row>
    <row r="29" spans="8:10" ht="15">
      <c r="H29" s="3"/>
      <c r="J29" s="3"/>
    </row>
    <row r="31" ht="15">
      <c r="H31" s="3"/>
    </row>
    <row r="32" spans="1:2" ht="18">
      <c r="A32" s="6"/>
      <c r="B32" s="19"/>
    </row>
  </sheetData>
  <sheetProtection/>
  <mergeCells count="7">
    <mergeCell ref="A1:I1"/>
    <mergeCell ref="A2:E2"/>
    <mergeCell ref="F2:H2"/>
    <mergeCell ref="A3:E3"/>
    <mergeCell ref="F3:H3"/>
    <mergeCell ref="A4:E4"/>
    <mergeCell ref="F4:H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4" r:id="rId1"/>
  <headerFooter alignWithMargins="0">
    <oddHeader>&amp;L&amp;"Arial,Corsivo"AGENZIA ITALIANA DEL FARMACO&amp;C&amp;"-,Normale"&amp;16
&amp;"-,Grassetto"RIPARTIZIONE FONDI DI FARMACOVIGILANZA 2016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D13">
      <selection activeCell="B11" sqref="B11"/>
    </sheetView>
  </sheetViews>
  <sheetFormatPr defaultColWidth="9.140625" defaultRowHeight="12.75"/>
  <cols>
    <col min="1" max="1" width="24.8515625" style="6" bestFit="1" customWidth="1"/>
    <col min="2" max="2" width="21.8515625" style="6" customWidth="1"/>
    <col min="3" max="8" width="26.140625" style="6" customWidth="1"/>
    <col min="9" max="9" width="0.13671875" style="6" customWidth="1"/>
    <col min="10" max="10" width="15.8515625" style="6" bestFit="1" customWidth="1"/>
    <col min="11" max="11" width="14.57421875" style="6" bestFit="1" customWidth="1"/>
    <col min="12" max="16384" width="9.140625" style="6" customWidth="1"/>
  </cols>
  <sheetData>
    <row r="1" spans="1:9" s="4" customFormat="1" ht="69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29.25" customHeight="1">
      <c r="A2" s="51" t="s">
        <v>27</v>
      </c>
      <c r="B2" s="52"/>
      <c r="C2" s="52"/>
      <c r="D2" s="52"/>
      <c r="E2" s="52"/>
      <c r="F2" s="42">
        <v>10000000</v>
      </c>
      <c r="G2" s="42"/>
      <c r="H2" s="43"/>
      <c r="I2" s="5"/>
    </row>
    <row r="3" spans="1:10" ht="29.25" customHeight="1">
      <c r="A3" s="53" t="s">
        <v>70</v>
      </c>
      <c r="B3" s="54"/>
      <c r="C3" s="54"/>
      <c r="D3" s="54"/>
      <c r="E3" s="54"/>
      <c r="F3" s="44">
        <f>+ROUND(F2*0.06,0)-J3</f>
        <v>600000</v>
      </c>
      <c r="G3" s="44"/>
      <c r="H3" s="45"/>
      <c r="I3" s="7"/>
      <c r="J3" s="40"/>
    </row>
    <row r="4" spans="1:9" ht="29.25" customHeight="1">
      <c r="A4" s="48" t="s">
        <v>4</v>
      </c>
      <c r="B4" s="49"/>
      <c r="C4" s="49"/>
      <c r="D4" s="49"/>
      <c r="E4" s="49"/>
      <c r="F4" s="46">
        <f>+F2-F3</f>
        <v>9400000</v>
      </c>
      <c r="G4" s="46"/>
      <c r="H4" s="47"/>
      <c r="I4" s="8"/>
    </row>
    <row r="5" spans="1:9" s="11" customFormat="1" ht="15" customHeight="1">
      <c r="A5" s="9"/>
      <c r="B5" s="33"/>
      <c r="C5" s="9"/>
      <c r="D5" s="9"/>
      <c r="E5" s="9"/>
      <c r="F5" s="10"/>
      <c r="G5" s="10"/>
      <c r="H5" s="10"/>
      <c r="I5" s="10"/>
    </row>
    <row r="6" spans="1:9" ht="44.25" customHeight="1">
      <c r="A6" s="12" t="s">
        <v>0</v>
      </c>
      <c r="B6" s="12" t="s">
        <v>67</v>
      </c>
      <c r="C6" s="12" t="s">
        <v>6</v>
      </c>
      <c r="D6" s="12" t="s">
        <v>7</v>
      </c>
      <c r="E6" s="12" t="s">
        <v>68</v>
      </c>
      <c r="F6" s="12" t="s">
        <v>69</v>
      </c>
      <c r="G6" s="12" t="s">
        <v>1</v>
      </c>
      <c r="H6" s="20" t="s">
        <v>2</v>
      </c>
      <c r="I6" s="13"/>
    </row>
    <row r="7" spans="1:11" ht="19.5" customHeight="1">
      <c r="A7" s="14" t="s">
        <v>17</v>
      </c>
      <c r="B7" s="41">
        <v>2.1823058455148416</v>
      </c>
      <c r="C7" s="15">
        <v>50000</v>
      </c>
      <c r="D7" s="15">
        <f aca="true" t="shared" si="0" ref="D7:D26">+ROUND(($F$4-$C$27)*B7/100,0.2)</f>
        <v>183314</v>
      </c>
      <c r="E7" s="15">
        <f aca="true" t="shared" si="1" ref="E7:E22">+ROUND((D7)*0.5,0.2)</f>
        <v>91657</v>
      </c>
      <c r="F7" s="15">
        <f aca="true" t="shared" si="2" ref="F7:F22">+ROUND((D7)*0.2,0.2)</f>
        <v>36663</v>
      </c>
      <c r="G7" s="15">
        <f aca="true" t="shared" si="3" ref="G7:G26">ROUND((+D7)*0.3,0.2)</f>
        <v>54994</v>
      </c>
      <c r="H7" s="15">
        <f aca="true" t="shared" si="4" ref="H7:H26">+G7+F7+E7+C7</f>
        <v>233314</v>
      </c>
      <c r="I7" s="16" t="e">
        <f>18737808*#REF!/100</f>
        <v>#REF!</v>
      </c>
      <c r="J7" s="28"/>
      <c r="K7" s="17"/>
    </row>
    <row r="8" spans="1:11" ht="19.5" customHeight="1">
      <c r="A8" s="14" t="s">
        <v>21</v>
      </c>
      <c r="B8" s="41">
        <v>0.9413603309949448</v>
      </c>
      <c r="C8" s="15">
        <v>50000</v>
      </c>
      <c r="D8" s="15">
        <f t="shared" si="0"/>
        <v>79074</v>
      </c>
      <c r="E8" s="15">
        <f t="shared" si="1"/>
        <v>39537</v>
      </c>
      <c r="F8" s="15">
        <f t="shared" si="2"/>
        <v>15815</v>
      </c>
      <c r="G8" s="15">
        <f t="shared" si="3"/>
        <v>23722</v>
      </c>
      <c r="H8" s="15">
        <f t="shared" si="4"/>
        <v>129074</v>
      </c>
      <c r="I8" s="16" t="e">
        <f>18737808*#REF!/100</f>
        <v>#REF!</v>
      </c>
      <c r="J8" s="28"/>
      <c r="K8" s="17"/>
    </row>
    <row r="9" spans="1:11" ht="19.5" customHeight="1">
      <c r="A9" s="34" t="s">
        <v>22</v>
      </c>
      <c r="B9" s="41">
        <v>3.243350388834227</v>
      </c>
      <c r="C9" s="35">
        <v>50000</v>
      </c>
      <c r="D9" s="15">
        <f t="shared" si="0"/>
        <v>272441</v>
      </c>
      <c r="E9" s="15">
        <f t="shared" si="1"/>
        <v>136221</v>
      </c>
      <c r="F9" s="15">
        <f t="shared" si="2"/>
        <v>54488</v>
      </c>
      <c r="G9" s="15">
        <f t="shared" si="3"/>
        <v>81732</v>
      </c>
      <c r="H9" s="15">
        <f t="shared" si="4"/>
        <v>322441</v>
      </c>
      <c r="I9" s="16" t="e">
        <f>18737808*#REF!/100</f>
        <v>#REF!</v>
      </c>
      <c r="J9" s="28"/>
      <c r="K9" s="17"/>
    </row>
    <row r="10" spans="1:11" ht="19.5" customHeight="1">
      <c r="A10" s="34" t="s">
        <v>19</v>
      </c>
      <c r="B10" s="41">
        <v>9.637130691657598</v>
      </c>
      <c r="C10" s="35">
        <v>50000</v>
      </c>
      <c r="D10" s="15">
        <f t="shared" si="0"/>
        <v>809519</v>
      </c>
      <c r="E10" s="15">
        <f t="shared" si="1"/>
        <v>404760</v>
      </c>
      <c r="F10" s="15">
        <f t="shared" si="2"/>
        <v>161904</v>
      </c>
      <c r="G10" s="15">
        <f t="shared" si="3"/>
        <v>242856</v>
      </c>
      <c r="H10" s="15">
        <f t="shared" si="4"/>
        <v>859520</v>
      </c>
      <c r="I10" s="16" t="e">
        <f>18737808*#REF!/100</f>
        <v>#REF!</v>
      </c>
      <c r="J10" s="28"/>
      <c r="K10" s="17"/>
    </row>
    <row r="11" spans="1:11" ht="19.5" customHeight="1">
      <c r="A11" s="34" t="s">
        <v>26</v>
      </c>
      <c r="B11" s="41">
        <v>7.342600679045666</v>
      </c>
      <c r="C11" s="35">
        <v>50000</v>
      </c>
      <c r="D11" s="15">
        <f t="shared" si="0"/>
        <v>616778</v>
      </c>
      <c r="E11" s="15">
        <f t="shared" si="1"/>
        <v>308389</v>
      </c>
      <c r="F11" s="15">
        <f t="shared" si="2"/>
        <v>123356</v>
      </c>
      <c r="G11" s="15">
        <f t="shared" si="3"/>
        <v>185033</v>
      </c>
      <c r="H11" s="15">
        <f t="shared" si="4"/>
        <v>666778</v>
      </c>
      <c r="I11" s="16" t="e">
        <f>18737808*#REF!/100</f>
        <v>#REF!</v>
      </c>
      <c r="J11" s="28"/>
      <c r="K11" s="17"/>
    </row>
    <row r="12" spans="1:11" ht="19.5" customHeight="1">
      <c r="A12" s="34" t="s">
        <v>25</v>
      </c>
      <c r="B12" s="41">
        <v>2.0100398675049753</v>
      </c>
      <c r="C12" s="35">
        <v>50000</v>
      </c>
      <c r="D12" s="15">
        <f t="shared" si="0"/>
        <v>168843</v>
      </c>
      <c r="E12" s="15">
        <f t="shared" si="1"/>
        <v>84422</v>
      </c>
      <c r="F12" s="15">
        <f t="shared" si="2"/>
        <v>33769</v>
      </c>
      <c r="G12" s="15">
        <f t="shared" si="3"/>
        <v>50653</v>
      </c>
      <c r="H12" s="15">
        <f t="shared" si="4"/>
        <v>218844</v>
      </c>
      <c r="I12" s="16" t="e">
        <f>18737808*#REF!/100</f>
        <v>#REF!</v>
      </c>
      <c r="J12" s="28"/>
      <c r="K12" s="17"/>
    </row>
    <row r="13" spans="1:11" ht="19.5" customHeight="1">
      <c r="A13" s="34" t="s">
        <v>16</v>
      </c>
      <c r="B13" s="41">
        <v>9.73457340630864</v>
      </c>
      <c r="C13" s="35">
        <v>50000</v>
      </c>
      <c r="D13" s="15">
        <f t="shared" si="0"/>
        <v>817704</v>
      </c>
      <c r="E13" s="15">
        <f t="shared" si="1"/>
        <v>408852</v>
      </c>
      <c r="F13" s="15">
        <f t="shared" si="2"/>
        <v>163541</v>
      </c>
      <c r="G13" s="15">
        <f t="shared" si="3"/>
        <v>245311</v>
      </c>
      <c r="H13" s="15">
        <f t="shared" si="4"/>
        <v>867704</v>
      </c>
      <c r="I13" s="16" t="e">
        <f>18737808*#REF!/100</f>
        <v>#REF!</v>
      </c>
      <c r="J13" s="28"/>
      <c r="K13" s="17"/>
    </row>
    <row r="14" spans="1:11" ht="19.5" customHeight="1">
      <c r="A14" s="34" t="s">
        <v>12</v>
      </c>
      <c r="B14" s="41">
        <v>2.583464826258105</v>
      </c>
      <c r="C14" s="35">
        <v>50000</v>
      </c>
      <c r="D14" s="15">
        <f t="shared" si="0"/>
        <v>217011</v>
      </c>
      <c r="E14" s="15">
        <f t="shared" si="1"/>
        <v>108506</v>
      </c>
      <c r="F14" s="15">
        <f t="shared" si="2"/>
        <v>43402</v>
      </c>
      <c r="G14" s="15">
        <f t="shared" si="3"/>
        <v>65103</v>
      </c>
      <c r="H14" s="15">
        <f t="shared" si="4"/>
        <v>267011</v>
      </c>
      <c r="I14" s="16" t="e">
        <f>18737808*#REF!/100</f>
        <v>#REF!</v>
      </c>
      <c r="J14" s="28"/>
      <c r="K14" s="17"/>
    </row>
    <row r="15" spans="1:11" ht="19.5" customHeight="1">
      <c r="A15" s="34" t="s">
        <v>10</v>
      </c>
      <c r="B15" s="41">
        <v>16.536157411575562</v>
      </c>
      <c r="C15" s="35">
        <v>50000</v>
      </c>
      <c r="D15" s="15">
        <f t="shared" si="0"/>
        <v>1389037</v>
      </c>
      <c r="E15" s="15">
        <f t="shared" si="1"/>
        <v>694519</v>
      </c>
      <c r="F15" s="15">
        <f t="shared" si="2"/>
        <v>277807</v>
      </c>
      <c r="G15" s="15">
        <f t="shared" si="3"/>
        <v>416711</v>
      </c>
      <c r="H15" s="15">
        <f t="shared" si="4"/>
        <v>1439037</v>
      </c>
      <c r="I15" s="16" t="e">
        <f>18737808*#REF!/100</f>
        <v>#REF!</v>
      </c>
      <c r="J15" s="28"/>
      <c r="K15" s="17"/>
    </row>
    <row r="16" spans="1:11" ht="19.5" customHeight="1">
      <c r="A16" s="34" t="s">
        <v>15</v>
      </c>
      <c r="B16" s="41">
        <v>2.5384866951661302</v>
      </c>
      <c r="C16" s="35">
        <v>50000</v>
      </c>
      <c r="D16" s="15">
        <f t="shared" si="0"/>
        <v>213233</v>
      </c>
      <c r="E16" s="15">
        <f t="shared" si="1"/>
        <v>106617</v>
      </c>
      <c r="F16" s="15">
        <f t="shared" si="2"/>
        <v>42647</v>
      </c>
      <c r="G16" s="15">
        <f t="shared" si="3"/>
        <v>63970</v>
      </c>
      <c r="H16" s="15">
        <f t="shared" si="4"/>
        <v>263234</v>
      </c>
      <c r="I16" s="16" t="e">
        <f>18737808*#REF!/100</f>
        <v>#REF!</v>
      </c>
      <c r="J16" s="28"/>
      <c r="K16" s="17"/>
    </row>
    <row r="17" spans="1:11" ht="19.5" customHeight="1">
      <c r="A17" s="34" t="s">
        <v>18</v>
      </c>
      <c r="B17" s="41">
        <v>0.5123813231826104</v>
      </c>
      <c r="C17" s="35">
        <v>50000</v>
      </c>
      <c r="D17" s="15">
        <f t="shared" si="0"/>
        <v>43040</v>
      </c>
      <c r="E17" s="15">
        <f t="shared" si="1"/>
        <v>21520</v>
      </c>
      <c r="F17" s="15">
        <f t="shared" si="2"/>
        <v>8608</v>
      </c>
      <c r="G17" s="15">
        <f t="shared" si="3"/>
        <v>12912</v>
      </c>
      <c r="H17" s="15">
        <f t="shared" si="4"/>
        <v>93040</v>
      </c>
      <c r="I17" s="16" t="e">
        <f>18737808*#REF!/100</f>
        <v>#REF!</v>
      </c>
      <c r="J17" s="28"/>
      <c r="K17" s="17"/>
    </row>
    <row r="18" spans="1:11" ht="19.5" customHeight="1">
      <c r="A18" s="14" t="s">
        <v>9</v>
      </c>
      <c r="B18" s="41">
        <v>7.249655447413324</v>
      </c>
      <c r="C18" s="15">
        <v>50000</v>
      </c>
      <c r="D18" s="15">
        <f t="shared" si="0"/>
        <v>608971</v>
      </c>
      <c r="E18" s="15">
        <f t="shared" si="1"/>
        <v>304486</v>
      </c>
      <c r="F18" s="15">
        <f t="shared" si="2"/>
        <v>121794</v>
      </c>
      <c r="G18" s="15">
        <f t="shared" si="3"/>
        <v>182691</v>
      </c>
      <c r="H18" s="15">
        <f t="shared" si="4"/>
        <v>658971</v>
      </c>
      <c r="I18" s="16" t="e">
        <f>18737808*#REF!/100</f>
        <v>#REF!</v>
      </c>
      <c r="J18" s="28"/>
      <c r="K18" s="17"/>
    </row>
    <row r="19" spans="1:11" ht="19.5" customHeight="1">
      <c r="A19" s="34" t="s">
        <v>20</v>
      </c>
      <c r="B19" s="41">
        <v>6.707254044000568</v>
      </c>
      <c r="C19" s="35">
        <v>50000</v>
      </c>
      <c r="D19" s="15">
        <f t="shared" si="0"/>
        <v>563409</v>
      </c>
      <c r="E19" s="15">
        <f t="shared" si="1"/>
        <v>281705</v>
      </c>
      <c r="F19" s="15">
        <f t="shared" si="2"/>
        <v>112682</v>
      </c>
      <c r="G19" s="15">
        <f t="shared" si="3"/>
        <v>169023</v>
      </c>
      <c r="H19" s="15">
        <f t="shared" si="4"/>
        <v>613410</v>
      </c>
      <c r="I19" s="16" t="e">
        <f>18737808*#REF!/100</f>
        <v>#REF!</v>
      </c>
      <c r="J19" s="28"/>
      <c r="K19" s="17"/>
    </row>
    <row r="20" spans="1:11" ht="19.5" customHeight="1">
      <c r="A20" s="34" t="s">
        <v>24</v>
      </c>
      <c r="B20" s="41">
        <v>2.7284207670164333</v>
      </c>
      <c r="C20" s="35">
        <v>50000</v>
      </c>
      <c r="D20" s="15">
        <f t="shared" si="0"/>
        <v>229187</v>
      </c>
      <c r="E20" s="15">
        <f t="shared" si="1"/>
        <v>114594</v>
      </c>
      <c r="F20" s="15">
        <f t="shared" si="2"/>
        <v>45837</v>
      </c>
      <c r="G20" s="15">
        <f t="shared" si="3"/>
        <v>68756</v>
      </c>
      <c r="H20" s="15">
        <f t="shared" si="4"/>
        <v>279187</v>
      </c>
      <c r="I20" s="16" t="e">
        <f>18737808*#REF!/100</f>
        <v>#REF!</v>
      </c>
      <c r="J20" s="28"/>
      <c r="K20" s="17"/>
    </row>
    <row r="21" spans="1:11" ht="19.5" customHeight="1">
      <c r="A21" s="34" t="s">
        <v>23</v>
      </c>
      <c r="B21" s="41">
        <v>8.345745698776412</v>
      </c>
      <c r="C21" s="35">
        <v>50000</v>
      </c>
      <c r="D21" s="15">
        <f t="shared" si="0"/>
        <v>701043</v>
      </c>
      <c r="E21" s="15">
        <f t="shared" si="1"/>
        <v>350522</v>
      </c>
      <c r="F21" s="15">
        <f t="shared" si="2"/>
        <v>140209</v>
      </c>
      <c r="G21" s="15">
        <f t="shared" si="3"/>
        <v>210313</v>
      </c>
      <c r="H21" s="15">
        <f t="shared" si="4"/>
        <v>751044</v>
      </c>
      <c r="I21" s="16" t="e">
        <f>18737808*#REF!/100</f>
        <v>#REF!</v>
      </c>
      <c r="J21" s="28"/>
      <c r="K21" s="17"/>
    </row>
    <row r="22" spans="1:11" ht="19.5" customHeight="1">
      <c r="A22" s="34" t="s">
        <v>13</v>
      </c>
      <c r="B22" s="41">
        <v>6.176714442589795</v>
      </c>
      <c r="C22" s="35">
        <v>50000</v>
      </c>
      <c r="D22" s="15">
        <f t="shared" si="0"/>
        <v>518844</v>
      </c>
      <c r="E22" s="15">
        <f t="shared" si="1"/>
        <v>259422</v>
      </c>
      <c r="F22" s="15">
        <f t="shared" si="2"/>
        <v>103769</v>
      </c>
      <c r="G22" s="15">
        <f t="shared" si="3"/>
        <v>155653</v>
      </c>
      <c r="H22" s="15">
        <f t="shared" si="4"/>
        <v>568844</v>
      </c>
      <c r="I22" s="16" t="e">
        <f>18737808*#REF!/100</f>
        <v>#REF!</v>
      </c>
      <c r="J22" s="28"/>
      <c r="K22" s="17"/>
    </row>
    <row r="23" spans="1:11" s="19" customFormat="1" ht="19.5" customHeight="1">
      <c r="A23" s="34" t="s">
        <v>71</v>
      </c>
      <c r="B23" s="41">
        <v>1.7541999270665047</v>
      </c>
      <c r="C23" s="15">
        <v>50000</v>
      </c>
      <c r="D23" s="15">
        <f t="shared" si="0"/>
        <v>147353</v>
      </c>
      <c r="E23" s="15">
        <f>+ROUND((D23)*0.4,0.2)</f>
        <v>58941</v>
      </c>
      <c r="F23" s="15">
        <f>+ROUND((D23)*0.3,0.2)</f>
        <v>44206</v>
      </c>
      <c r="G23" s="15">
        <f t="shared" si="3"/>
        <v>44206</v>
      </c>
      <c r="H23" s="15">
        <f t="shared" si="4"/>
        <v>197353</v>
      </c>
      <c r="I23" s="16" t="e">
        <f>18737808*#REF!/100</f>
        <v>#REF!</v>
      </c>
      <c r="J23" s="28"/>
      <c r="K23" s="17"/>
    </row>
    <row r="24" spans="1:11" s="19" customFormat="1" ht="19.5" customHeight="1">
      <c r="A24" s="14" t="s">
        <v>14</v>
      </c>
      <c r="B24" s="41">
        <v>1.467100416582459</v>
      </c>
      <c r="C24" s="15">
        <v>50000</v>
      </c>
      <c r="D24" s="15">
        <f t="shared" si="0"/>
        <v>123236</v>
      </c>
      <c r="E24" s="15">
        <f>+ROUND((D24)*0.5,0.2)</f>
        <v>61618</v>
      </c>
      <c r="F24" s="15">
        <f>+ROUND((D24)*0.2,0.2)</f>
        <v>24647</v>
      </c>
      <c r="G24" s="15">
        <f t="shared" si="3"/>
        <v>36971</v>
      </c>
      <c r="H24" s="15">
        <f t="shared" si="4"/>
        <v>173236</v>
      </c>
      <c r="I24" s="16" t="e">
        <f>18737808*#REF!/100</f>
        <v>#REF!</v>
      </c>
      <c r="J24" s="28"/>
      <c r="K24" s="17"/>
    </row>
    <row r="25" spans="1:11" s="19" customFormat="1" ht="19.5" customHeight="1">
      <c r="A25" s="14" t="s">
        <v>28</v>
      </c>
      <c r="B25" s="41">
        <v>0.20941436251809206</v>
      </c>
      <c r="C25" s="15">
        <v>50000</v>
      </c>
      <c r="D25" s="15">
        <f t="shared" si="0"/>
        <v>17591</v>
      </c>
      <c r="E25" s="15">
        <f>+ROUND((D25)*0.5,0.2)</f>
        <v>8796</v>
      </c>
      <c r="F25" s="15">
        <f>+ROUND((D25)*0.2,0.2)</f>
        <v>3518</v>
      </c>
      <c r="G25" s="15">
        <f t="shared" si="3"/>
        <v>5277</v>
      </c>
      <c r="H25" s="15">
        <f t="shared" si="4"/>
        <v>67591</v>
      </c>
      <c r="I25" s="16" t="e">
        <f>18737808*#REF!/100</f>
        <v>#REF!</v>
      </c>
      <c r="J25" s="28"/>
      <c r="K25" s="17"/>
    </row>
    <row r="26" spans="1:11" s="19" customFormat="1" ht="19.5" customHeight="1">
      <c r="A26" s="14" t="s">
        <v>11</v>
      </c>
      <c r="B26" s="41">
        <v>8.09964342799311</v>
      </c>
      <c r="C26" s="15">
        <v>50000</v>
      </c>
      <c r="D26" s="15">
        <f t="shared" si="0"/>
        <v>680370</v>
      </c>
      <c r="E26" s="15">
        <f>+ROUND((D26)*0.5,0.2)</f>
        <v>340185</v>
      </c>
      <c r="F26" s="15">
        <f>+ROUND((D26)*0.2,0.2)</f>
        <v>136074</v>
      </c>
      <c r="G26" s="15">
        <f t="shared" si="3"/>
        <v>204111</v>
      </c>
      <c r="H26" s="15">
        <f t="shared" si="4"/>
        <v>730370</v>
      </c>
      <c r="I26" s="16" t="e">
        <f>18737808*#REF!/100</f>
        <v>#REF!</v>
      </c>
      <c r="J26" s="28"/>
      <c r="K26" s="17"/>
    </row>
    <row r="27" spans="1:11" s="32" customFormat="1" ht="26.25" customHeight="1">
      <c r="A27" s="21" t="s">
        <v>3</v>
      </c>
      <c r="B27" s="22">
        <f aca="true" t="shared" si="5" ref="B27:I27">SUM(B7:B26)</f>
        <v>99.99999999999999</v>
      </c>
      <c r="C27" s="23">
        <f t="shared" si="5"/>
        <v>1000000</v>
      </c>
      <c r="D27" s="23">
        <f t="shared" si="5"/>
        <v>8399998</v>
      </c>
      <c r="E27" s="23">
        <f t="shared" si="5"/>
        <v>4185269</v>
      </c>
      <c r="F27" s="23">
        <f t="shared" si="5"/>
        <v>1694736</v>
      </c>
      <c r="G27" s="23">
        <f t="shared" si="5"/>
        <v>2519998</v>
      </c>
      <c r="H27" s="23">
        <f t="shared" si="5"/>
        <v>9400003</v>
      </c>
      <c r="I27" s="24" t="e">
        <f t="shared" si="5"/>
        <v>#REF!</v>
      </c>
      <c r="J27" s="30">
        <f>+H27-F4</f>
        <v>3</v>
      </c>
      <c r="K27" s="31"/>
    </row>
    <row r="29" spans="8:10" ht="18">
      <c r="H29" s="18"/>
      <c r="J29" s="18"/>
    </row>
  </sheetData>
  <sheetProtection/>
  <mergeCells count="7">
    <mergeCell ref="A1:I1"/>
    <mergeCell ref="A2:E2"/>
    <mergeCell ref="F2:H2"/>
    <mergeCell ref="A3:E3"/>
    <mergeCell ref="F3:H3"/>
    <mergeCell ref="A4:E4"/>
    <mergeCell ref="F4:H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5" r:id="rId1"/>
  <headerFooter alignWithMargins="0">
    <oddHeader>&amp;L&amp;"Arial,Corsivo"AGENZIA ITALIANA DEL FARMACO&amp;C&amp;"-,Normale"&amp;16
&amp;"-,Grassetto"RIPARTIZIONE FONDI DI FARMACOVIGILANZA 2017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1.57421875" style="58" customWidth="1"/>
    <col min="2" max="2" width="8.7109375" style="58" customWidth="1"/>
    <col min="3" max="5" width="9.00390625" style="58" bestFit="1" customWidth="1"/>
    <col min="6" max="6" width="9.00390625" style="58" customWidth="1"/>
    <col min="7" max="9" width="9.00390625" style="58" bestFit="1" customWidth="1"/>
    <col min="10" max="10" width="9.00390625" style="58" customWidth="1"/>
    <col min="11" max="13" width="9.00390625" style="58" bestFit="1" customWidth="1"/>
    <col min="14" max="16384" width="8.7109375" style="58" customWidth="1"/>
  </cols>
  <sheetData>
    <row r="1" ht="22.5">
      <c r="A1" s="57" t="s">
        <v>29</v>
      </c>
    </row>
    <row r="2" spans="1:13" ht="12">
      <c r="A2" s="59" t="s">
        <v>30</v>
      </c>
      <c r="B2" s="60"/>
      <c r="C2" s="61" t="s">
        <v>31</v>
      </c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ht="12">
      <c r="A3" s="64" t="s">
        <v>32</v>
      </c>
      <c r="B3" s="65"/>
      <c r="C3" s="61" t="s">
        <v>31</v>
      </c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4" ht="12">
      <c r="A4" s="59" t="s">
        <v>33</v>
      </c>
      <c r="B4" s="60"/>
      <c r="C4" s="61" t="s">
        <v>34</v>
      </c>
      <c r="D4" s="62"/>
      <c r="E4" s="62"/>
      <c r="F4" s="62"/>
      <c r="G4" s="62"/>
      <c r="H4" s="62"/>
      <c r="I4" s="62"/>
      <c r="J4" s="62"/>
      <c r="K4" s="62"/>
      <c r="L4" s="62"/>
      <c r="M4" s="63"/>
      <c r="N4" s="66"/>
    </row>
    <row r="5" spans="1:14" ht="12">
      <c r="A5" s="55" t="s">
        <v>35</v>
      </c>
      <c r="B5" s="56"/>
      <c r="C5" s="67" t="s">
        <v>36</v>
      </c>
      <c r="D5" s="68"/>
      <c r="E5" s="69"/>
      <c r="F5" s="70"/>
      <c r="G5" s="67" t="s">
        <v>37</v>
      </c>
      <c r="H5" s="68"/>
      <c r="I5" s="69"/>
      <c r="J5" s="70"/>
      <c r="K5" s="67" t="s">
        <v>38</v>
      </c>
      <c r="L5" s="68"/>
      <c r="M5" s="69"/>
      <c r="N5" s="71"/>
    </row>
    <row r="6" spans="1:14" ht="12">
      <c r="A6" s="55" t="s">
        <v>39</v>
      </c>
      <c r="B6" s="56"/>
      <c r="C6" s="72" t="s">
        <v>40</v>
      </c>
      <c r="D6" s="72" t="s">
        <v>41</v>
      </c>
      <c r="E6" s="72" t="s">
        <v>31</v>
      </c>
      <c r="F6" s="72" t="s">
        <v>66</v>
      </c>
      <c r="G6" s="72" t="s">
        <v>40</v>
      </c>
      <c r="H6" s="72" t="s">
        <v>41</v>
      </c>
      <c r="I6" s="72" t="s">
        <v>31</v>
      </c>
      <c r="J6" s="72" t="s">
        <v>66</v>
      </c>
      <c r="K6" s="72" t="s">
        <v>40</v>
      </c>
      <c r="L6" s="72" t="s">
        <v>41</v>
      </c>
      <c r="M6" s="72" t="s">
        <v>31</v>
      </c>
      <c r="N6" s="72" t="s">
        <v>66</v>
      </c>
    </row>
    <row r="7" spans="1:13" ht="12">
      <c r="A7" s="73" t="s">
        <v>42</v>
      </c>
      <c r="B7" s="74" t="s">
        <v>43</v>
      </c>
      <c r="C7" s="74" t="s">
        <v>43</v>
      </c>
      <c r="D7" s="74" t="s">
        <v>43</v>
      </c>
      <c r="E7" s="74" t="s">
        <v>43</v>
      </c>
      <c r="F7" s="74"/>
      <c r="G7" s="74" t="s">
        <v>43</v>
      </c>
      <c r="H7" s="74" t="s">
        <v>43</v>
      </c>
      <c r="I7" s="74" t="s">
        <v>43</v>
      </c>
      <c r="J7" s="74"/>
      <c r="K7" s="74" t="s">
        <v>43</v>
      </c>
      <c r="L7" s="74" t="s">
        <v>43</v>
      </c>
      <c r="M7" s="74" t="s">
        <v>43</v>
      </c>
    </row>
    <row r="8" spans="1:14" ht="12">
      <c r="A8" s="75" t="s">
        <v>44</v>
      </c>
      <c r="B8" s="74" t="s">
        <v>43</v>
      </c>
      <c r="C8" s="76">
        <v>2140294</v>
      </c>
      <c r="D8" s="76">
        <v>2284173</v>
      </c>
      <c r="E8" s="77">
        <v>4424467</v>
      </c>
      <c r="F8" s="78">
        <f aca="true" t="shared" si="0" ref="F8:F28">E8/60795612*100</f>
        <v>7.277609114289367</v>
      </c>
      <c r="G8" s="77">
        <v>2131892</v>
      </c>
      <c r="H8" s="77">
        <v>2272354</v>
      </c>
      <c r="I8" s="77">
        <v>4404246</v>
      </c>
      <c r="J8" s="78">
        <f aca="true" t="shared" si="1" ref="J8:J28">I8/60665551*100</f>
        <v>7.259879663830961</v>
      </c>
      <c r="K8" s="77">
        <v>2129403</v>
      </c>
      <c r="L8" s="77">
        <v>2263123</v>
      </c>
      <c r="M8" s="77">
        <v>4392526</v>
      </c>
      <c r="N8" s="79">
        <f aca="true" t="shared" si="2" ref="N8:N28">M8/60589445*100</f>
        <v>7.249655447413324</v>
      </c>
    </row>
    <row r="9" spans="1:14" ht="12">
      <c r="A9" s="75" t="s">
        <v>45</v>
      </c>
      <c r="B9" s="74" t="s">
        <v>43</v>
      </c>
      <c r="C9" s="80">
        <v>62564</v>
      </c>
      <c r="D9" s="80">
        <v>65734</v>
      </c>
      <c r="E9" s="77">
        <v>128298</v>
      </c>
      <c r="F9" s="78">
        <f t="shared" si="0"/>
        <v>0.21103167774674264</v>
      </c>
      <c r="G9" s="77">
        <v>62110</v>
      </c>
      <c r="H9" s="77">
        <v>65219</v>
      </c>
      <c r="I9" s="77">
        <v>127329</v>
      </c>
      <c r="J9" s="78">
        <f t="shared" si="1"/>
        <v>0.20988682687477772</v>
      </c>
      <c r="K9" s="77">
        <v>61976</v>
      </c>
      <c r="L9" s="77">
        <v>64907</v>
      </c>
      <c r="M9" s="77">
        <v>126883</v>
      </c>
      <c r="N9" s="79">
        <f t="shared" si="2"/>
        <v>0.20941436251809206</v>
      </c>
    </row>
    <row r="10" spans="1:14" ht="12">
      <c r="A10" s="75" t="s">
        <v>46</v>
      </c>
      <c r="B10" s="74" t="s">
        <v>43</v>
      </c>
      <c r="C10" s="80">
        <v>752645</v>
      </c>
      <c r="D10" s="80">
        <v>830618</v>
      </c>
      <c r="E10" s="77">
        <v>1583263</v>
      </c>
      <c r="F10" s="78">
        <f t="shared" si="0"/>
        <v>2.6042389375075294</v>
      </c>
      <c r="G10" s="77">
        <v>747508</v>
      </c>
      <c r="H10" s="77">
        <v>823545</v>
      </c>
      <c r="I10" s="77">
        <v>1571053</v>
      </c>
      <c r="J10" s="78">
        <f t="shared" si="1"/>
        <v>2.589695426981286</v>
      </c>
      <c r="K10" s="77">
        <v>746352</v>
      </c>
      <c r="L10" s="77">
        <v>818955</v>
      </c>
      <c r="M10" s="77">
        <v>1565307</v>
      </c>
      <c r="N10" s="79">
        <f t="shared" si="2"/>
        <v>2.583464826258105</v>
      </c>
    </row>
    <row r="11" spans="1:14" ht="12">
      <c r="A11" s="75" t="s">
        <v>47</v>
      </c>
      <c r="B11" s="74" t="s">
        <v>43</v>
      </c>
      <c r="C11" s="76">
        <v>4881615</v>
      </c>
      <c r="D11" s="76">
        <v>5121000</v>
      </c>
      <c r="E11" s="77">
        <v>10002615</v>
      </c>
      <c r="F11" s="78">
        <f t="shared" si="0"/>
        <v>16.452856827890802</v>
      </c>
      <c r="G11" s="77">
        <v>4886543</v>
      </c>
      <c r="H11" s="77">
        <v>5121806</v>
      </c>
      <c r="I11" s="77">
        <v>10008349</v>
      </c>
      <c r="J11" s="78">
        <f t="shared" si="1"/>
        <v>16.497581963773804</v>
      </c>
      <c r="K11" s="77">
        <v>4894363</v>
      </c>
      <c r="L11" s="77">
        <v>5124803</v>
      </c>
      <c r="M11" s="77">
        <v>10019166</v>
      </c>
      <c r="N11" s="79">
        <f t="shared" si="2"/>
        <v>16.536157411575562</v>
      </c>
    </row>
    <row r="12" spans="1:14" ht="12">
      <c r="A12" s="75" t="s">
        <v>48</v>
      </c>
      <c r="B12" s="74" t="s">
        <v>43</v>
      </c>
      <c r="C12" s="76">
        <v>255792</v>
      </c>
      <c r="D12" s="76">
        <v>262726</v>
      </c>
      <c r="E12" s="77">
        <v>518518</v>
      </c>
      <c r="F12" s="78">
        <f t="shared" si="0"/>
        <v>0.8528872116625785</v>
      </c>
      <c r="G12" s="77">
        <v>256948</v>
      </c>
      <c r="H12" s="77">
        <v>263943</v>
      </c>
      <c r="I12" s="77">
        <v>520891</v>
      </c>
      <c r="J12" s="78">
        <f t="shared" si="1"/>
        <v>0.8586273287124682</v>
      </c>
      <c r="K12" s="77">
        <v>258948</v>
      </c>
      <c r="L12" s="77">
        <v>265308</v>
      </c>
      <c r="M12" s="77">
        <v>524256</v>
      </c>
      <c r="N12" s="79">
        <f t="shared" si="2"/>
        <v>0.865259617413561</v>
      </c>
    </row>
    <row r="13" spans="1:14" ht="12">
      <c r="A13" s="75" t="s">
        <v>49</v>
      </c>
      <c r="B13" s="74" t="s">
        <v>43</v>
      </c>
      <c r="C13" s="76">
        <v>262556</v>
      </c>
      <c r="D13" s="76">
        <v>274860</v>
      </c>
      <c r="E13" s="77">
        <v>537416</v>
      </c>
      <c r="F13" s="78">
        <f t="shared" si="0"/>
        <v>0.8839716919043434</v>
      </c>
      <c r="G13" s="77">
        <v>263270</v>
      </c>
      <c r="H13" s="77">
        <v>274953</v>
      </c>
      <c r="I13" s="77">
        <v>538223</v>
      </c>
      <c r="J13" s="78">
        <f t="shared" si="1"/>
        <v>0.8871970848826544</v>
      </c>
      <c r="K13" s="77">
        <v>263650</v>
      </c>
      <c r="L13" s="77">
        <v>274954</v>
      </c>
      <c r="M13" s="77">
        <v>538604</v>
      </c>
      <c r="N13" s="79">
        <f t="shared" si="2"/>
        <v>0.8889403096529436</v>
      </c>
    </row>
    <row r="14" spans="1:14" ht="12">
      <c r="A14" s="75" t="s">
        <v>50</v>
      </c>
      <c r="B14" s="74" t="s">
        <v>43</v>
      </c>
      <c r="C14" s="80">
        <v>2402358</v>
      </c>
      <c r="D14" s="80">
        <v>2525238</v>
      </c>
      <c r="E14" s="77">
        <v>4927596</v>
      </c>
      <c r="F14" s="78">
        <f t="shared" si="0"/>
        <v>8.105183643845875</v>
      </c>
      <c r="G14" s="77">
        <v>2396522</v>
      </c>
      <c r="H14" s="77">
        <v>2518601</v>
      </c>
      <c r="I14" s="77">
        <v>4915123</v>
      </c>
      <c r="J14" s="78">
        <f t="shared" si="1"/>
        <v>8.102000095573187</v>
      </c>
      <c r="K14" s="77">
        <v>2394567</v>
      </c>
      <c r="L14" s="77">
        <v>2512962</v>
      </c>
      <c r="M14" s="77">
        <v>4907529</v>
      </c>
      <c r="N14" s="79">
        <f t="shared" si="2"/>
        <v>8.09964342799311</v>
      </c>
    </row>
    <row r="15" spans="1:14" ht="12">
      <c r="A15" s="75" t="s">
        <v>51</v>
      </c>
      <c r="B15" s="74" t="s">
        <v>43</v>
      </c>
      <c r="C15" s="80">
        <v>594007</v>
      </c>
      <c r="D15" s="80">
        <v>633115</v>
      </c>
      <c r="E15" s="77">
        <v>1227122</v>
      </c>
      <c r="F15" s="78">
        <f t="shared" si="0"/>
        <v>2.018438435984492</v>
      </c>
      <c r="G15" s="77">
        <v>591324</v>
      </c>
      <c r="H15" s="77">
        <v>629894</v>
      </c>
      <c r="I15" s="77">
        <v>1221218</v>
      </c>
      <c r="J15" s="78">
        <f t="shared" si="1"/>
        <v>2.0130337232080855</v>
      </c>
      <c r="K15" s="77">
        <v>589751</v>
      </c>
      <c r="L15" s="77">
        <v>628121</v>
      </c>
      <c r="M15" s="77">
        <v>1217872</v>
      </c>
      <c r="N15" s="79">
        <f t="shared" si="2"/>
        <v>2.0100398675049753</v>
      </c>
    </row>
    <row r="16" spans="1:14" ht="12">
      <c r="A16" s="75" t="s">
        <v>52</v>
      </c>
      <c r="B16" s="74" t="s">
        <v>43</v>
      </c>
      <c r="C16" s="76">
        <v>2155222</v>
      </c>
      <c r="D16" s="76">
        <v>2295286</v>
      </c>
      <c r="E16" s="77">
        <v>4450508</v>
      </c>
      <c r="F16" s="78">
        <f t="shared" si="0"/>
        <v>7.320442797746653</v>
      </c>
      <c r="G16" s="77">
        <v>2155406</v>
      </c>
      <c r="H16" s="77">
        <v>2292740</v>
      </c>
      <c r="I16" s="77">
        <v>4448146</v>
      </c>
      <c r="J16" s="78">
        <f t="shared" si="1"/>
        <v>7.332243631974925</v>
      </c>
      <c r="K16" s="77">
        <v>2157286</v>
      </c>
      <c r="L16" s="77">
        <v>2291555</v>
      </c>
      <c r="M16" s="77">
        <v>4448841</v>
      </c>
      <c r="N16" s="79">
        <f t="shared" si="2"/>
        <v>7.342600679045666</v>
      </c>
    </row>
    <row r="17" spans="1:14" ht="12">
      <c r="A17" s="75" t="s">
        <v>53</v>
      </c>
      <c r="B17" s="74" t="s">
        <v>43</v>
      </c>
      <c r="C17" s="80">
        <v>1804558</v>
      </c>
      <c r="D17" s="80">
        <v>1948096</v>
      </c>
      <c r="E17" s="77">
        <v>3752654</v>
      </c>
      <c r="F17" s="78">
        <f t="shared" si="0"/>
        <v>6.172573770620156</v>
      </c>
      <c r="G17" s="77">
        <v>1801468</v>
      </c>
      <c r="H17" s="77">
        <v>1942930</v>
      </c>
      <c r="I17" s="77">
        <v>3744398</v>
      </c>
      <c r="J17" s="78">
        <f t="shared" si="1"/>
        <v>6.172198122786357</v>
      </c>
      <c r="K17" s="77">
        <v>1802884</v>
      </c>
      <c r="L17" s="77">
        <v>1939553</v>
      </c>
      <c r="M17" s="77">
        <v>3742437</v>
      </c>
      <c r="N17" s="79">
        <f t="shared" si="2"/>
        <v>6.176714442589795</v>
      </c>
    </row>
    <row r="18" spans="1:14" ht="12">
      <c r="A18" s="75" t="s">
        <v>54</v>
      </c>
      <c r="B18" s="74" t="s">
        <v>43</v>
      </c>
      <c r="C18" s="76">
        <v>429187</v>
      </c>
      <c r="D18" s="76">
        <v>465575</v>
      </c>
      <c r="E18" s="77">
        <v>894762</v>
      </c>
      <c r="F18" s="78">
        <f t="shared" si="0"/>
        <v>1.4717542443688205</v>
      </c>
      <c r="G18" s="77">
        <v>427662</v>
      </c>
      <c r="H18" s="77">
        <v>463519</v>
      </c>
      <c r="I18" s="77">
        <v>891181</v>
      </c>
      <c r="J18" s="78">
        <f t="shared" si="1"/>
        <v>1.4690066855240462</v>
      </c>
      <c r="K18" s="77">
        <v>426959</v>
      </c>
      <c r="L18" s="77">
        <v>461949</v>
      </c>
      <c r="M18" s="77">
        <v>888908</v>
      </c>
      <c r="N18" s="79">
        <f t="shared" si="2"/>
        <v>1.467100416582459</v>
      </c>
    </row>
    <row r="19" spans="1:14" ht="12">
      <c r="A19" s="75" t="s">
        <v>55</v>
      </c>
      <c r="B19" s="74" t="s">
        <v>43</v>
      </c>
      <c r="C19" s="80">
        <v>750875</v>
      </c>
      <c r="D19" s="80">
        <v>799921</v>
      </c>
      <c r="E19" s="77">
        <v>1550796</v>
      </c>
      <c r="F19" s="78">
        <f t="shared" si="0"/>
        <v>2.5508354122662666</v>
      </c>
      <c r="G19" s="77">
        <v>747637</v>
      </c>
      <c r="H19" s="77">
        <v>796115</v>
      </c>
      <c r="I19" s="77">
        <v>1543752</v>
      </c>
      <c r="J19" s="78">
        <f t="shared" si="1"/>
        <v>2.54469295102916</v>
      </c>
      <c r="K19" s="77">
        <v>745486</v>
      </c>
      <c r="L19" s="77">
        <v>792569</v>
      </c>
      <c r="M19" s="77">
        <v>1538055</v>
      </c>
      <c r="N19" s="79">
        <f t="shared" si="2"/>
        <v>2.5384866951661302</v>
      </c>
    </row>
    <row r="20" spans="1:14" ht="12">
      <c r="A20" s="75" t="s">
        <v>56</v>
      </c>
      <c r="B20" s="74" t="s">
        <v>43</v>
      </c>
      <c r="C20" s="80">
        <v>2841686</v>
      </c>
      <c r="D20" s="80">
        <v>3050739</v>
      </c>
      <c r="E20" s="77">
        <v>5892425</v>
      </c>
      <c r="F20" s="78">
        <f t="shared" si="0"/>
        <v>9.692187982251088</v>
      </c>
      <c r="G20" s="77">
        <v>2838616</v>
      </c>
      <c r="H20" s="77">
        <v>3049856</v>
      </c>
      <c r="I20" s="77">
        <v>5888472</v>
      </c>
      <c r="J20" s="78">
        <f t="shared" si="1"/>
        <v>9.706451030173616</v>
      </c>
      <c r="K20" s="77">
        <v>2846876</v>
      </c>
      <c r="L20" s="77">
        <v>3051248</v>
      </c>
      <c r="M20" s="77">
        <v>5898124</v>
      </c>
      <c r="N20" s="79">
        <f t="shared" si="2"/>
        <v>9.73457340630864</v>
      </c>
    </row>
    <row r="21" spans="1:14" ht="12">
      <c r="A21" s="75" t="s">
        <v>57</v>
      </c>
      <c r="B21" s="74" t="s">
        <v>43</v>
      </c>
      <c r="C21" s="76">
        <v>647812</v>
      </c>
      <c r="D21" s="76">
        <v>683762</v>
      </c>
      <c r="E21" s="77">
        <v>1331574</v>
      </c>
      <c r="F21" s="78">
        <f t="shared" si="0"/>
        <v>2.190246888212919</v>
      </c>
      <c r="G21" s="77">
        <v>645452</v>
      </c>
      <c r="H21" s="77">
        <v>681061</v>
      </c>
      <c r="I21" s="77">
        <v>1326513</v>
      </c>
      <c r="J21" s="78">
        <f t="shared" si="1"/>
        <v>2.18660010192605</v>
      </c>
      <c r="K21" s="77">
        <v>643698</v>
      </c>
      <c r="L21" s="77">
        <v>678549</v>
      </c>
      <c r="M21" s="77">
        <v>1322247</v>
      </c>
      <c r="N21" s="79">
        <f t="shared" si="2"/>
        <v>2.1823058455148416</v>
      </c>
    </row>
    <row r="22" spans="1:14" ht="12">
      <c r="A22" s="75" t="s">
        <v>58</v>
      </c>
      <c r="B22" s="74" t="s">
        <v>43</v>
      </c>
      <c r="C22" s="80">
        <v>153259</v>
      </c>
      <c r="D22" s="80">
        <v>160089</v>
      </c>
      <c r="E22" s="77">
        <v>313348</v>
      </c>
      <c r="F22" s="78">
        <f t="shared" si="0"/>
        <v>0.5154121978408573</v>
      </c>
      <c r="G22" s="77">
        <v>153149</v>
      </c>
      <c r="H22" s="77">
        <v>158878</v>
      </c>
      <c r="I22" s="77">
        <v>312027</v>
      </c>
      <c r="J22" s="78">
        <f t="shared" si="1"/>
        <v>0.514339678543429</v>
      </c>
      <c r="K22" s="77">
        <v>152777</v>
      </c>
      <c r="L22" s="77">
        <v>157672</v>
      </c>
      <c r="M22" s="77">
        <v>310449</v>
      </c>
      <c r="N22" s="79">
        <f t="shared" si="2"/>
        <v>0.5123813231826104</v>
      </c>
    </row>
    <row r="23" spans="1:14" ht="12">
      <c r="A23" s="75" t="s">
        <v>59</v>
      </c>
      <c r="B23" s="74" t="s">
        <v>43</v>
      </c>
      <c r="C23" s="76">
        <v>2848043</v>
      </c>
      <c r="D23" s="76">
        <v>3013486</v>
      </c>
      <c r="E23" s="77">
        <v>5861529</v>
      </c>
      <c r="F23" s="78">
        <f t="shared" si="0"/>
        <v>9.641368525083685</v>
      </c>
      <c r="G23" s="77">
        <v>2846720</v>
      </c>
      <c r="H23" s="77">
        <v>3004130</v>
      </c>
      <c r="I23" s="77">
        <v>5850850</v>
      </c>
      <c r="J23" s="78">
        <f t="shared" si="1"/>
        <v>9.644435603988827</v>
      </c>
      <c r="K23" s="77">
        <v>2843239</v>
      </c>
      <c r="L23" s="77">
        <v>2995845</v>
      </c>
      <c r="M23" s="77">
        <v>5839084</v>
      </c>
      <c r="N23" s="79">
        <f t="shared" si="2"/>
        <v>9.637130691657598</v>
      </c>
    </row>
    <row r="24" spans="1:14" ht="12">
      <c r="A24" s="75" t="s">
        <v>60</v>
      </c>
      <c r="B24" s="74" t="s">
        <v>43</v>
      </c>
      <c r="C24" s="76">
        <v>1984227</v>
      </c>
      <c r="D24" s="76">
        <v>2105878</v>
      </c>
      <c r="E24" s="77">
        <v>4090105</v>
      </c>
      <c r="F24" s="78">
        <f t="shared" si="0"/>
        <v>6.7276319218564655</v>
      </c>
      <c r="G24" s="77">
        <v>1979253</v>
      </c>
      <c r="H24" s="77">
        <v>2097913</v>
      </c>
      <c r="I24" s="77">
        <v>4077166</v>
      </c>
      <c r="J24" s="78">
        <f t="shared" si="1"/>
        <v>6.720726891609374</v>
      </c>
      <c r="K24" s="77">
        <v>1974157</v>
      </c>
      <c r="L24" s="77">
        <v>2089731</v>
      </c>
      <c r="M24" s="77">
        <v>4063888</v>
      </c>
      <c r="N24" s="79">
        <f t="shared" si="2"/>
        <v>6.707254044000568</v>
      </c>
    </row>
    <row r="25" spans="1:14" ht="12">
      <c r="A25" s="75" t="s">
        <v>61</v>
      </c>
      <c r="B25" s="74" t="s">
        <v>43</v>
      </c>
      <c r="C25" s="80">
        <v>282525</v>
      </c>
      <c r="D25" s="80">
        <v>294094</v>
      </c>
      <c r="E25" s="77">
        <v>576619</v>
      </c>
      <c r="F25" s="78">
        <f t="shared" si="0"/>
        <v>0.9484549641510311</v>
      </c>
      <c r="G25" s="77">
        <v>281443</v>
      </c>
      <c r="H25" s="77">
        <v>292251</v>
      </c>
      <c r="I25" s="77">
        <v>573694</v>
      </c>
      <c r="J25" s="78">
        <f t="shared" si="1"/>
        <v>0.9456668414665845</v>
      </c>
      <c r="K25" s="77">
        <v>280176</v>
      </c>
      <c r="L25" s="77">
        <v>290189</v>
      </c>
      <c r="M25" s="77">
        <v>570365</v>
      </c>
      <c r="N25" s="79">
        <f t="shared" si="2"/>
        <v>0.9413603309949448</v>
      </c>
    </row>
    <row r="26" spans="1:14" ht="12">
      <c r="A26" s="75" t="s">
        <v>62</v>
      </c>
      <c r="B26" s="74" t="s">
        <v>43</v>
      </c>
      <c r="C26" s="76">
        <v>964960</v>
      </c>
      <c r="D26" s="76">
        <v>1011671</v>
      </c>
      <c r="E26" s="77">
        <v>1976631</v>
      </c>
      <c r="F26" s="78">
        <f t="shared" si="0"/>
        <v>3.251272476704404</v>
      </c>
      <c r="G26" s="77">
        <v>963429</v>
      </c>
      <c r="H26" s="77">
        <v>1007092</v>
      </c>
      <c r="I26" s="77">
        <v>1970521</v>
      </c>
      <c r="J26" s="78">
        <f t="shared" si="1"/>
        <v>3.248171272688185</v>
      </c>
      <c r="K26" s="77">
        <v>962338</v>
      </c>
      <c r="L26" s="77">
        <v>1002790</v>
      </c>
      <c r="M26" s="77">
        <v>1965128</v>
      </c>
      <c r="N26" s="79">
        <f t="shared" si="2"/>
        <v>3.243350388834227</v>
      </c>
    </row>
    <row r="27" spans="1:14" ht="12">
      <c r="A27" s="75" t="s">
        <v>63</v>
      </c>
      <c r="B27" s="74" t="s">
        <v>43</v>
      </c>
      <c r="C27" s="80">
        <v>2472370</v>
      </c>
      <c r="D27" s="80">
        <v>2619710</v>
      </c>
      <c r="E27" s="77">
        <v>5092080</v>
      </c>
      <c r="F27" s="78">
        <f t="shared" si="0"/>
        <v>8.375736064635717</v>
      </c>
      <c r="G27" s="77">
        <v>2466730</v>
      </c>
      <c r="H27" s="77">
        <v>2607531</v>
      </c>
      <c r="I27" s="77">
        <v>5074261</v>
      </c>
      <c r="J27" s="78">
        <f t="shared" si="1"/>
        <v>8.364320304286036</v>
      </c>
      <c r="K27" s="77">
        <v>2459448</v>
      </c>
      <c r="L27" s="77">
        <v>2597193</v>
      </c>
      <c r="M27" s="77">
        <v>5056641</v>
      </c>
      <c r="N27" s="79">
        <f t="shared" si="2"/>
        <v>8.345745698776412</v>
      </c>
    </row>
    <row r="28" spans="1:14" ht="12">
      <c r="A28" s="75" t="s">
        <v>64</v>
      </c>
      <c r="B28" s="74" t="s">
        <v>43</v>
      </c>
      <c r="C28" s="80">
        <v>815035</v>
      </c>
      <c r="D28" s="80">
        <v>848251</v>
      </c>
      <c r="E28" s="77">
        <v>1663286</v>
      </c>
      <c r="F28" s="78">
        <f t="shared" si="0"/>
        <v>2.735865213430206</v>
      </c>
      <c r="G28" s="77">
        <v>813239</v>
      </c>
      <c r="H28" s="77">
        <v>844899</v>
      </c>
      <c r="I28" s="77">
        <v>1658138</v>
      </c>
      <c r="J28" s="78">
        <f t="shared" si="1"/>
        <v>2.7332447701661855</v>
      </c>
      <c r="K28" s="77">
        <v>811407</v>
      </c>
      <c r="L28" s="77">
        <v>841728</v>
      </c>
      <c r="M28" s="77">
        <v>1653135</v>
      </c>
      <c r="N28" s="79">
        <f t="shared" si="2"/>
        <v>2.7284207670164333</v>
      </c>
    </row>
    <row r="29" spans="3:14" ht="12">
      <c r="C29" s="81">
        <f aca="true" t="shared" si="3" ref="C29:N29">SUM(C8:C28)</f>
        <v>29501590</v>
      </c>
      <c r="D29" s="81">
        <f t="shared" si="3"/>
        <v>31294022</v>
      </c>
      <c r="E29" s="81">
        <f t="shared" si="3"/>
        <v>60795612</v>
      </c>
      <c r="F29" s="82">
        <f t="shared" si="3"/>
        <v>100</v>
      </c>
      <c r="G29" s="81">
        <f t="shared" si="3"/>
        <v>29456321</v>
      </c>
      <c r="H29" s="81">
        <f t="shared" si="3"/>
        <v>31209230</v>
      </c>
      <c r="I29" s="81">
        <f t="shared" si="3"/>
        <v>60665551</v>
      </c>
      <c r="J29" s="82">
        <f t="shared" si="3"/>
        <v>99.99999999999999</v>
      </c>
      <c r="K29" s="81">
        <f t="shared" si="3"/>
        <v>29445741</v>
      </c>
      <c r="L29" s="81">
        <f t="shared" si="3"/>
        <v>31143704</v>
      </c>
      <c r="M29" s="81">
        <f t="shared" si="3"/>
        <v>60589445</v>
      </c>
      <c r="N29" s="82">
        <f t="shared" si="3"/>
        <v>99.99999999999999</v>
      </c>
    </row>
    <row r="32" ht="12">
      <c r="A32" s="83" t="s">
        <v>65</v>
      </c>
    </row>
  </sheetData>
  <sheetProtection/>
  <mergeCells count="11">
    <mergeCell ref="C4:M4"/>
    <mergeCell ref="A5:B5"/>
    <mergeCell ref="C5:E5"/>
    <mergeCell ref="G5:I5"/>
    <mergeCell ref="K5:M5"/>
    <mergeCell ref="A6:B6"/>
    <mergeCell ref="A2:B2"/>
    <mergeCell ref="C2:M2"/>
    <mergeCell ref="A3:B3"/>
    <mergeCell ref="C3:M3"/>
    <mergeCell ref="A4:B4"/>
  </mergeCells>
  <hyperlinks>
    <hyperlink ref="A1" r:id="rId1" display="http://dati.istat.it/OECDStat_Metadata/ShowMetadata.ashx?Dataset=DCIS_POPRES1&amp;ShowOnWeb=true&amp;Lang=it"/>
    <hyperlink ref="A3" r:id="rId2" display="http://dati.istat.it/OECDStat_Metadata/ShowMetadata.ashx?Dataset=DCIS_POPRES1&amp;Coords=[STATCIV2]&amp;ShowOnWeb=true&amp;Lang=it"/>
    <hyperlink ref="A32" r:id="rId3" display="http://dativ7a.istat.it/index.aspx?DatasetCode=DCIS_POPRES1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22"/>
    </sheetView>
  </sheetViews>
  <sheetFormatPr defaultColWidth="9.140625" defaultRowHeight="12.75"/>
  <cols>
    <col min="1" max="1" width="26.8515625" style="0" bestFit="1" customWidth="1"/>
  </cols>
  <sheetData>
    <row r="1" spans="1:4" ht="12">
      <c r="A1" t="s">
        <v>42</v>
      </c>
      <c r="B1" t="s">
        <v>36</v>
      </c>
      <c r="C1" t="s">
        <v>37</v>
      </c>
      <c r="D1" t="s">
        <v>38</v>
      </c>
    </row>
    <row r="2" spans="1:4" ht="12">
      <c r="A2" t="s">
        <v>57</v>
      </c>
      <c r="B2" s="1">
        <v>2.190246888212919</v>
      </c>
      <c r="C2" s="1">
        <v>2.18660010192605</v>
      </c>
      <c r="D2" s="1">
        <v>2.1823058455148416</v>
      </c>
    </row>
    <row r="3" spans="1:4" ht="12">
      <c r="A3" t="s">
        <v>61</v>
      </c>
      <c r="B3" s="1">
        <v>0.9484549641510311</v>
      </c>
      <c r="C3" s="1">
        <v>0.9456668414665845</v>
      </c>
      <c r="D3" s="1">
        <v>0.9413603309949448</v>
      </c>
    </row>
    <row r="4" spans="1:4" ht="12">
      <c r="A4" t="s">
        <v>62</v>
      </c>
      <c r="B4" s="1">
        <v>3.251272476704404</v>
      </c>
      <c r="C4" s="1">
        <v>3.248171272688185</v>
      </c>
      <c r="D4" s="1">
        <v>3.243350388834227</v>
      </c>
    </row>
    <row r="5" spans="1:4" ht="12">
      <c r="A5" t="s">
        <v>59</v>
      </c>
      <c r="B5" s="1">
        <v>9.641368525083685</v>
      </c>
      <c r="C5" s="1">
        <v>9.644435603988827</v>
      </c>
      <c r="D5" s="1">
        <v>9.637130691657598</v>
      </c>
    </row>
    <row r="6" spans="1:4" ht="12">
      <c r="A6" t="s">
        <v>52</v>
      </c>
      <c r="B6" s="1">
        <v>7.320442797746653</v>
      </c>
      <c r="C6" s="1">
        <v>7.332243631974925</v>
      </c>
      <c r="D6" s="1">
        <v>7.342600679045666</v>
      </c>
    </row>
    <row r="7" spans="1:4" ht="12">
      <c r="A7" t="s">
        <v>51</v>
      </c>
      <c r="B7" s="1">
        <v>2.018438435984492</v>
      </c>
      <c r="C7" s="1">
        <v>2.0130337232080855</v>
      </c>
      <c r="D7" s="1">
        <v>2.0100398675049753</v>
      </c>
    </row>
    <row r="8" spans="1:4" ht="12">
      <c r="A8" t="s">
        <v>56</v>
      </c>
      <c r="B8" s="1">
        <v>9.692187982251088</v>
      </c>
      <c r="C8" s="1">
        <v>9.706451030173616</v>
      </c>
      <c r="D8" s="1">
        <v>9.73457340630864</v>
      </c>
    </row>
    <row r="9" spans="1:4" ht="12">
      <c r="A9" t="s">
        <v>46</v>
      </c>
      <c r="B9" s="1">
        <v>2.6042389375075294</v>
      </c>
      <c r="C9" s="1">
        <v>2.589695426981286</v>
      </c>
      <c r="D9" s="1">
        <v>2.583464826258105</v>
      </c>
    </row>
    <row r="10" spans="1:4" ht="12">
      <c r="A10" t="s">
        <v>47</v>
      </c>
      <c r="B10" s="1">
        <v>16.452856827890802</v>
      </c>
      <c r="C10" s="1">
        <v>16.497581963773804</v>
      </c>
      <c r="D10" s="1">
        <v>16.536157411575562</v>
      </c>
    </row>
    <row r="11" spans="1:4" ht="12">
      <c r="A11" t="s">
        <v>55</v>
      </c>
      <c r="B11" s="1">
        <v>2.5508354122662666</v>
      </c>
      <c r="C11" s="1">
        <v>2.54469295102916</v>
      </c>
      <c r="D11" s="1">
        <v>2.5384866951661302</v>
      </c>
    </row>
    <row r="12" spans="1:4" ht="12">
      <c r="A12" t="s">
        <v>58</v>
      </c>
      <c r="B12" s="1">
        <v>0.5154121978408573</v>
      </c>
      <c r="C12" s="1">
        <v>0.514339678543429</v>
      </c>
      <c r="D12" s="1">
        <v>0.5123813231826104</v>
      </c>
    </row>
    <row r="13" spans="1:4" ht="12">
      <c r="A13" t="s">
        <v>44</v>
      </c>
      <c r="B13" s="1">
        <v>7.277609114289367</v>
      </c>
      <c r="C13" s="1">
        <v>7.259879663830961</v>
      </c>
      <c r="D13" s="1">
        <v>7.249655447413324</v>
      </c>
    </row>
    <row r="14" spans="1:4" ht="12">
      <c r="A14" t="s">
        <v>60</v>
      </c>
      <c r="B14" s="1">
        <v>6.7276319218564655</v>
      </c>
      <c r="C14" s="1">
        <v>6.720726891609374</v>
      </c>
      <c r="D14" s="1">
        <v>6.707254044000568</v>
      </c>
    </row>
    <row r="15" spans="1:4" ht="12">
      <c r="A15" t="s">
        <v>64</v>
      </c>
      <c r="B15" s="1">
        <v>2.735865213430206</v>
      </c>
      <c r="C15" s="1">
        <v>2.7332447701661855</v>
      </c>
      <c r="D15" s="1">
        <v>2.7284207670164333</v>
      </c>
    </row>
    <row r="16" spans="1:4" ht="12">
      <c r="A16" t="s">
        <v>63</v>
      </c>
      <c r="B16" s="1">
        <v>8.375736064635717</v>
      </c>
      <c r="C16" s="1">
        <v>8.364320304286036</v>
      </c>
      <c r="D16" s="1">
        <v>8.345745698776412</v>
      </c>
    </row>
    <row r="17" spans="1:4" ht="12">
      <c r="A17" t="s">
        <v>53</v>
      </c>
      <c r="B17" s="1">
        <v>6.172573770620156</v>
      </c>
      <c r="C17" s="1">
        <v>6.172198122786357</v>
      </c>
      <c r="D17" s="1">
        <v>6.176714442589795</v>
      </c>
    </row>
    <row r="18" spans="1:4" ht="12">
      <c r="A18" t="s">
        <v>72</v>
      </c>
      <c r="B18" s="1">
        <v>1.736858903566922</v>
      </c>
      <c r="C18" s="1">
        <v>1.7458244135951224</v>
      </c>
      <c r="D18" s="1">
        <v>1.7541999270665047</v>
      </c>
    </row>
    <row r="19" spans="1:4" ht="12">
      <c r="A19" t="s">
        <v>54</v>
      </c>
      <c r="B19" s="1">
        <v>1.4717542443688205</v>
      </c>
      <c r="C19" s="1">
        <v>1.4690066855240462</v>
      </c>
      <c r="D19" s="1">
        <v>1.467100416582459</v>
      </c>
    </row>
    <row r="20" spans="1:4" ht="12">
      <c r="A20" t="s">
        <v>45</v>
      </c>
      <c r="B20" s="1">
        <v>0.21103167774674264</v>
      </c>
      <c r="C20" s="1">
        <v>0.20988682687477772</v>
      </c>
      <c r="D20" s="1">
        <v>0.20941436251809206</v>
      </c>
    </row>
    <row r="21" spans="1:4" ht="12">
      <c r="A21" t="s">
        <v>50</v>
      </c>
      <c r="B21" s="1">
        <v>8.105183643845875</v>
      </c>
      <c r="C21" s="1">
        <v>8.102000095573187</v>
      </c>
      <c r="D21" s="1">
        <v>8.09964342799311</v>
      </c>
    </row>
    <row r="22" spans="2:4" ht="12">
      <c r="B22" s="1">
        <f>SUM(B2:B21)</f>
        <v>100.00000000000001</v>
      </c>
      <c r="C22" s="1">
        <f>SUM(C2:C21)</f>
        <v>100</v>
      </c>
      <c r="D22" s="1">
        <f>SUM(D2:D21)</f>
        <v>99.99999999999999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Polinari Alessia</dc:creator>
  <cp:keywords/>
  <dc:description/>
  <cp:lastModifiedBy>ospite</cp:lastModifiedBy>
  <cp:lastPrinted>2019-09-25T07:59:52Z</cp:lastPrinted>
  <dcterms:created xsi:type="dcterms:W3CDTF">2011-03-09T19:30:55Z</dcterms:created>
  <dcterms:modified xsi:type="dcterms:W3CDTF">2020-05-19T09:52:54Z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