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filterPrivacy="1" defaultThemeVersion="124226"/>
  <xr:revisionPtr revIDLastSave="0" documentId="13_ncr:1_{E450EFA2-ADBA-244A-917A-C90095547DC3}" xr6:coauthVersionLast="36" xr6:coauthVersionMax="36" xr10:uidLastSave="{00000000-0000-0000-0000-000000000000}"/>
  <bookViews>
    <workbookView xWindow="0" yWindow="0" windowWidth="38400" windowHeight="21600" xr2:uid="{00000000-000D-0000-FFFF-FFFF00000000}"/>
  </bookViews>
  <sheets>
    <sheet name="Foglio1" sheetId="1" r:id="rId1"/>
  </sheets>
  <definedNames>
    <definedName name="_xlnm.Print_Area" localSheetId="0">Foglio1!$A$1:$L$32</definedName>
  </definedNames>
  <calcPr calcId="181029"/>
</workbook>
</file>

<file path=xl/calcChain.xml><?xml version="1.0" encoding="utf-8"?>
<calcChain xmlns="http://schemas.openxmlformats.org/spreadsheetml/2006/main">
  <c r="I24" i="1" l="1"/>
  <c r="I23" i="1"/>
  <c r="G22" i="1"/>
  <c r="I22" i="1" s="1"/>
  <c r="G21" i="1"/>
  <c r="I21" i="1" s="1"/>
  <c r="G20" i="1"/>
  <c r="I20" i="1" s="1"/>
  <c r="G19" i="1"/>
  <c r="I19" i="1" s="1"/>
  <c r="F18" i="1"/>
  <c r="I18" i="1" s="1"/>
  <c r="J18" i="1" s="1"/>
  <c r="L18" i="1" s="1"/>
  <c r="G17" i="1"/>
  <c r="F17" i="1"/>
  <c r="G16" i="1"/>
  <c r="F16" i="1"/>
  <c r="C16" i="1"/>
  <c r="E15" i="1"/>
  <c r="E25" i="1" s="1"/>
  <c r="F14" i="1"/>
  <c r="I14" i="1" s="1"/>
  <c r="F13" i="1"/>
  <c r="C13" i="1"/>
  <c r="H12" i="1"/>
  <c r="H25" i="1" s="1"/>
  <c r="I11" i="1"/>
  <c r="G10" i="1"/>
  <c r="I10" i="1" s="1"/>
  <c r="G9" i="1"/>
  <c r="F9" i="1"/>
  <c r="D9" i="1"/>
  <c r="C9" i="1"/>
  <c r="D8" i="1"/>
  <c r="I8" i="1" s="1"/>
  <c r="J22" i="1" l="1"/>
  <c r="L22" i="1" s="1"/>
  <c r="J19" i="1"/>
  <c r="L19" i="1" s="1"/>
  <c r="I13" i="1"/>
  <c r="F25" i="1"/>
  <c r="D25" i="1"/>
  <c r="I12" i="1"/>
  <c r="J11" i="1" s="1"/>
  <c r="L11" i="1" s="1"/>
  <c r="I9" i="1"/>
  <c r="J8" i="1" s="1"/>
  <c r="L8" i="1" s="1"/>
  <c r="I16" i="1"/>
  <c r="G25" i="1"/>
  <c r="I15" i="1"/>
  <c r="I17" i="1"/>
  <c r="C25" i="1"/>
  <c r="J16" i="1" l="1"/>
  <c r="L16" i="1" s="1"/>
  <c r="I25" i="1"/>
  <c r="J13" i="1"/>
  <c r="L13" i="1" l="1"/>
  <c r="L25" i="1" s="1"/>
  <c r="J25" i="1"/>
</calcChain>
</file>

<file path=xl/sharedStrings.xml><?xml version="1.0" encoding="utf-8"?>
<sst xmlns="http://schemas.openxmlformats.org/spreadsheetml/2006/main" count="51" uniqueCount="51">
  <si>
    <t>Tipologia di aree</t>
  </si>
  <si>
    <t>Descrizione</t>
  </si>
  <si>
    <t>Mq per tipologia di materiale</t>
  </si>
  <si>
    <t>Mq 
parziali</t>
  </si>
  <si>
    <t>Mq 
totali</t>
  </si>
  <si>
    <t>parquet</t>
  </si>
  <si>
    <t>marmo</t>
  </si>
  <si>
    <t>cotto</t>
  </si>
  <si>
    <t>pvc</t>
  </si>
  <si>
    <t>ceramica</t>
  </si>
  <si>
    <t>moquette</t>
  </si>
  <si>
    <t>Aree comuni</t>
  </si>
  <si>
    <t>ingressi principali</t>
  </si>
  <si>
    <t>corridoi, atri, scale e pianerottoli</t>
  </si>
  <si>
    <t>ascensori</t>
  </si>
  <si>
    <t xml:space="preserve">Uffici di rappresentanza </t>
  </si>
  <si>
    <t>uffici "Direzione Generale", 7° piano</t>
  </si>
  <si>
    <t>uffici "Presidenza", 6° piano</t>
  </si>
  <si>
    <t>Aule/uffici e aree lavoro</t>
  </si>
  <si>
    <t>uffici personale</t>
  </si>
  <si>
    <t>sale riunioni</t>
  </si>
  <si>
    <t>sale d'attesa</t>
  </si>
  <si>
    <t>Aree tecniche</t>
  </si>
  <si>
    <t>archivi, magazzini e ripostigli</t>
  </si>
  <si>
    <t>loc. tecnici con impianti, stanze server e macchinari informatici</t>
  </si>
  <si>
    <t>Aree ristorazione</t>
  </si>
  <si>
    <t>sale break - distributori automatici</t>
  </si>
  <si>
    <t>Servizi igienici</t>
  </si>
  <si>
    <t>area wc</t>
  </si>
  <si>
    <t>antibagno</t>
  </si>
  <si>
    <t>rivestimenti bagni</t>
  </si>
  <si>
    <t>Superfici scoperte</t>
  </si>
  <si>
    <t>Balconi, terrazze, camminamenti</t>
  </si>
  <si>
    <t>Terrazzo di copertura</t>
  </si>
  <si>
    <t>Cortili aperti al personale</t>
  </si>
  <si>
    <t>Totale</t>
  </si>
  <si>
    <t>LEGENDA:</t>
  </si>
  <si>
    <t>Campo da compilare</t>
  </si>
  <si>
    <t xml:space="preserve">
Il sottoscritto _______________________ nato a _________________ il ___________ C.F. _________________ (documento di identità _________________ rilasciato il ______________ da __________________), residente in _________, in qualità di _________________ e rappresentante della _________________ (di seguito “Impresa”), con sede in _________________, via _________________, codice fiscale _________________, P.IVA _________________, n. telefono_________________, n. fax_________________, indirizzo di posta elettronica _________________________________________, indirizzo PEC: ________________________________________________, in forza dei poteri conferiti con ___________________________________________________________ 
                                                                                                                                                                  [ovvero]
Il sottoscritto ______________ nato a _________________ il ___________ C.F. _________________ (documento di identità _________________ rilasciato il ______________ da __________________), residente in __________, in qualità di procuratore della ____________________________________________ (di seguito “Impresa”), con sede in _______________________, via ____________________________________, codice fiscale _________________, P.IVA _________________, n. telefono_________________, n. fax_________________, indirizzo di posta elettronica _________________, indirizzo PEC  dell’Impresa delegante____________________________________________, giusta procura generale/speciale autenticata nella firma in data _________________ dal Notaio in _________________ Dott. _________________, n. rep. _______ del _____________ 
</t>
  </si>
  <si>
    <t>dichiara</t>
  </si>
  <si>
    <t xml:space="preserve"> </t>
  </si>
  <si>
    <t>Prezzo offerto per il Servizio di sanificazione "on request" di cui alla Tabella n. 1 punto 2 del paragrafo 3 del Disciplinare di gara, relativo alla tariffa di sanificazione al mq</t>
  </si>
  <si>
    <t xml:space="preserve">OFFERTA ECONOMICA
relativa alla
Procedura di gara per l’affidamento dei servizi di pulizia, nonché dei servizi di sanificazione “on-request”, da prestarsi presso gli uffici dell’Agenzia Italiana del Farmaco – CIG 8844548FE3
</t>
  </si>
  <si>
    <t>prezzo unitario
€/mq al mese per il Servizio di pulizia</t>
  </si>
  <si>
    <t>prezzo del Servizio di pulizia per mq totali (36 mesi)</t>
  </si>
  <si>
    <t>I servizi di sanificazione "on request" verranno remunerati a consumo sulla base delle effettive richieste dell’Agenzia, applicando il prezzo al mq offerto di cui alla cella L26, fermo restando l’importo massimo erogabile non garantito, pari per ogni triennio ad € 180.000,00 oltre IVA. L’importo che verrà erogato al fornitore per il singolo intervento di sanificazione, effettuato solo ed esclusivamente su indicazione dell’AIFA, verrà quantificato sulla base dei mq totali sanificati</t>
  </si>
  <si>
    <t xml:space="preserve">
2.  in caso di Subappalto dei servizi, che i servizi concessi in subappalto sono: 
_____________________________________________________________; 
DA INDICARE FACOLTATIVAMENTE: la quota parte del subappalto è pari a:                                          
%___________________; € ____________________.
3. che quanto risulta dal Disciplinare di gara e dagli altri documenti di gara definisce in modo adeguato e completo l’oggetto delle prestazioni e ha consentito di acquisire tutti gli elementi per l’esatta valutazione delle stesse e dei relativi oneri, connessi, conseguenti e necessari per l’esecuzione a regola d’arte del servizio;
4.  di aver preso cognizione di tutte le circostanze generali e speciali che possono interessare l’esecuzione di tutte le prestazioni oggetto del contratto e che di tali circostanze ha tenuto conto nella determinazione del prezzo offerto, ritenuto remunerativo;
5.  di avere effettuato una verifica della disponibilità del personale necessario per l'esecuzione dei servizi nonché della disponibilità di attrezzature adeguate all'entità e alla tipologia e categoria dei servizi in appalto. 
6.  che il costo del personale è stato valutato sulla base dei minimi salariali definiti dalla contrattazione collettiva nazionale di settore tra le organizzazioni sindacali dei lavoratori e le organizzazioni dei datori di lavoro comparativamente più rappresentative sul piano nazionale, delle voci retributive previste dalla contrattazione integrativa di secondo livello;
7. che il valore economico dell’Offerta è adeguato e sufficiente rispetto al costo del lavoro e al costo relativo alla sicurezza, il quale, è congruo rispetto all’entità e alle caratteristiche dei lavori, dei servizi o delle forniture;
8. di rinunciare a chiedere la risoluzione del contratto per eccessiva onerosità sopravvenuta ai sensi dell’articolo 1467 c.c. ed alla revisione del corrispettivo, di cui all’articolo 1664 c.c.;
9.  che l’offerta è irrevocabile ed impegnativa per i 180 giorni successivi al termine ultimo per la ricezione dell’offerta e che detta offerta non sarà in alcun modo vincolante per l’AIFA.
</t>
  </si>
  <si>
    <t>1. che per l’esecuzione dei servizi oggetto d’appalto, come meglio descritti nel Capitolato Tecnico – Allegato “B“, nel Disciplinare di gara e nello Schema di Contratto – Allegato “D”, vengono offerti dallo scrivente Operatore Economico i seguenti corrispettivi , da intendersi al netto di IVA:</t>
  </si>
  <si>
    <t xml:space="preserve">"NB: Nella tabella seguente compilare solo le celle in colore rosa (la formula contenuta nel foglio svilupperà in automatico i dati  di cui alle celle in colore giallo). 
La mancata compilazione nell’offerta anche di uno sola cella di colore rosa comporterà l’ESCLUSIONE dalla gara."     
</t>
  </si>
  <si>
    <t>N.B.: la presente dichiarazione deve essere trasformata in pdf e firmata digitalmente secondo le indicazioni contenute nel Disciplinare di gara</t>
  </si>
  <si>
    <t>Campo che si popola automaticamente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</si>
</sst>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&quot;€&quot;\ #,##0.00;\-&quot;€&quot;\ #,##0.00"/>
    <numFmt numFmtId="166" formatCode="_-&quot;€&quot;\ * #,##0.00_-;\-&quot;€&quot;\ * #,##0.00_-;_-&quot;€&quot;\ * &quot;-&quot;??_-;_-@_-"/>
    <numFmt numFmtId="167" formatCode="#,##0.00_ ;\-#,##0.00\ "/>
    <numFmt numFmtId="168" formatCode="&quot;€&quot;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2">
    <xf numFmtId="0" fontId="0" fillId="0" borderId="0" xfId="0"/>
    <xf numFmtId="168" fontId="0" fillId="3" borderId="6" xfId="0" applyNumberForma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justify" vertical="top" wrapText="1"/>
      <protection locked="0"/>
    </xf>
    <xf numFmtId="165" fontId="0" fillId="5" borderId="6" xfId="1" applyNumberFormat="1" applyFont="1" applyFill="1" applyBorder="1" applyAlignment="1" applyProtection="1">
      <alignment horizontal="right" vertical="center" wrapText="1"/>
    </xf>
    <xf numFmtId="168" fontId="0" fillId="3" borderId="6" xfId="0" applyNumberFormat="1" applyFill="1" applyBorder="1" applyAlignment="1" applyProtection="1">
      <alignment vertical="center"/>
      <protection locked="0"/>
    </xf>
    <xf numFmtId="165" fontId="2" fillId="5" borderId="16" xfId="0" applyNumberFormat="1" applyFont="1" applyFill="1" applyBorder="1" applyAlignment="1" applyProtection="1">
      <alignment horizontal="right"/>
    </xf>
    <xf numFmtId="0" fontId="2" fillId="2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vertical="center" wrapText="1"/>
    </xf>
    <xf numFmtId="164" fontId="0" fillId="0" borderId="7" xfId="2" applyFont="1" applyBorder="1" applyAlignment="1" applyProtection="1">
      <alignment vertical="center"/>
    </xf>
    <xf numFmtId="164" fontId="0" fillId="0" borderId="1" xfId="2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 wrapText="1"/>
    </xf>
    <xf numFmtId="164" fontId="0" fillId="0" borderId="9" xfId="2" applyFont="1" applyBorder="1" applyAlignment="1" applyProtection="1">
      <alignment vertical="center"/>
    </xf>
    <xf numFmtId="164" fontId="0" fillId="0" borderId="10" xfId="2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 wrapText="1"/>
    </xf>
    <xf numFmtId="164" fontId="0" fillId="0" borderId="5" xfId="2" applyFont="1" applyBorder="1" applyAlignment="1" applyProtection="1">
      <alignment vertical="center"/>
    </xf>
    <xf numFmtId="164" fontId="0" fillId="0" borderId="11" xfId="2" applyFont="1" applyBorder="1" applyAlignment="1" applyProtection="1">
      <alignment vertical="center"/>
    </xf>
    <xf numFmtId="0" fontId="0" fillId="0" borderId="7" xfId="0" applyFont="1" applyFill="1" applyBorder="1" applyAlignment="1" applyProtection="1">
      <alignment vertical="center" wrapText="1"/>
    </xf>
    <xf numFmtId="164" fontId="0" fillId="0" borderId="7" xfId="2" applyFont="1" applyFill="1" applyBorder="1" applyAlignment="1" applyProtection="1">
      <alignment vertical="center"/>
    </xf>
    <xf numFmtId="164" fontId="0" fillId="0" borderId="1" xfId="2" applyFont="1" applyFill="1" applyBorder="1" applyAlignment="1" applyProtection="1">
      <alignment vertical="center"/>
    </xf>
    <xf numFmtId="164" fontId="0" fillId="0" borderId="12" xfId="2" applyFont="1" applyFill="1" applyBorder="1" applyAlignment="1" applyProtection="1">
      <alignment vertical="center"/>
    </xf>
    <xf numFmtId="0" fontId="0" fillId="0" borderId="5" xfId="0" applyFont="1" applyFill="1" applyBorder="1" applyAlignment="1" applyProtection="1">
      <alignment vertical="center" wrapText="1"/>
    </xf>
    <xf numFmtId="164" fontId="0" fillId="0" borderId="5" xfId="2" applyFont="1" applyFill="1" applyBorder="1" applyAlignment="1" applyProtection="1">
      <alignment vertical="center"/>
    </xf>
    <xf numFmtId="164" fontId="0" fillId="0" borderId="11" xfId="2" applyFont="1" applyFill="1" applyBorder="1" applyAlignment="1" applyProtection="1">
      <alignment vertical="center"/>
    </xf>
    <xf numFmtId="0" fontId="0" fillId="0" borderId="1" xfId="0" applyFont="1" applyFill="1" applyBorder="1" applyAlignment="1" applyProtection="1">
      <alignment vertical="center" wrapText="1"/>
    </xf>
    <xf numFmtId="0" fontId="0" fillId="0" borderId="9" xfId="0" applyFont="1" applyFill="1" applyBorder="1" applyAlignment="1" applyProtection="1">
      <alignment vertical="center" wrapText="1"/>
    </xf>
    <xf numFmtId="164" fontId="0" fillId="0" borderId="9" xfId="2" applyFont="1" applyFill="1" applyBorder="1" applyAlignment="1" applyProtection="1">
      <alignment vertical="center"/>
    </xf>
    <xf numFmtId="164" fontId="0" fillId="0" borderId="8" xfId="2" applyFont="1" applyFill="1" applyBorder="1" applyAlignment="1" applyProtection="1">
      <alignment vertical="center"/>
    </xf>
    <xf numFmtId="164" fontId="0" fillId="0" borderId="10" xfId="2" applyFont="1" applyFill="1" applyBorder="1" applyAlignment="1" applyProtection="1">
      <alignment vertical="center"/>
    </xf>
    <xf numFmtId="0" fontId="0" fillId="0" borderId="10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horizontal="left" vertical="center"/>
    </xf>
    <xf numFmtId="0" fontId="0" fillId="0" borderId="6" xfId="0" applyFont="1" applyFill="1" applyBorder="1" applyAlignment="1" applyProtection="1">
      <alignment vertical="center" wrapText="1"/>
    </xf>
    <xf numFmtId="164" fontId="0" fillId="0" borderId="6" xfId="2" applyFont="1" applyFill="1" applyBorder="1" applyAlignment="1" applyProtection="1">
      <alignment vertical="center"/>
    </xf>
    <xf numFmtId="164" fontId="2" fillId="0" borderId="8" xfId="2" applyFont="1" applyFill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vertical="center" wrapText="1"/>
    </xf>
    <xf numFmtId="164" fontId="4" fillId="4" borderId="1" xfId="2" applyFont="1" applyFill="1" applyBorder="1" applyAlignment="1" applyProtection="1">
      <alignment vertical="center"/>
    </xf>
    <xf numFmtId="164" fontId="4" fillId="4" borderId="15" xfId="2" applyFont="1" applyFill="1" applyBorder="1" applyAlignment="1" applyProtection="1">
      <alignment horizontal="center" vertical="center"/>
    </xf>
    <xf numFmtId="167" fontId="0" fillId="4" borderId="15" xfId="0" applyNumberFormat="1" applyFill="1" applyBorder="1" applyAlignment="1" applyProtection="1">
      <alignment horizontal="center" vertical="center"/>
    </xf>
    <xf numFmtId="168" fontId="0" fillId="0" borderId="6" xfId="0" applyNumberFormat="1" applyFill="1" applyBorder="1" applyAlignment="1" applyProtection="1">
      <alignment vertical="center"/>
    </xf>
    <xf numFmtId="0" fontId="2" fillId="0" borderId="0" xfId="0" applyFont="1" applyProtection="1"/>
    <xf numFmtId="0" fontId="0" fillId="0" borderId="0" xfId="0" applyAlignment="1" applyProtection="1">
      <alignment vertical="justify" wrapText="1"/>
    </xf>
    <xf numFmtId="4" fontId="0" fillId="0" borderId="0" xfId="0" applyNumberFormat="1" applyProtection="1"/>
    <xf numFmtId="4" fontId="2" fillId="0" borderId="0" xfId="0" applyNumberFormat="1" applyFont="1" applyProtection="1"/>
    <xf numFmtId="0" fontId="0" fillId="0" borderId="0" xfId="0" applyProtection="1"/>
    <xf numFmtId="0" fontId="0" fillId="3" borderId="6" xfId="0" applyFill="1" applyBorder="1" applyAlignment="1" applyProtection="1">
      <alignment horizontal="left" vertical="top"/>
    </xf>
    <xf numFmtId="0" fontId="0" fillId="5" borderId="6" xfId="0" applyFill="1" applyBorder="1" applyAlignment="1" applyProtection="1">
      <alignment horizontal="left" vertical="top" wrapText="1"/>
    </xf>
    <xf numFmtId="165" fontId="0" fillId="5" borderId="1" xfId="1" applyNumberFormat="1" applyFont="1" applyFill="1" applyBorder="1" applyAlignment="1" applyProtection="1">
      <alignment horizontal="right" vertical="center" wrapText="1"/>
    </xf>
    <xf numFmtId="165" fontId="0" fillId="5" borderId="5" xfId="1" applyNumberFormat="1" applyFont="1" applyFill="1" applyBorder="1" applyAlignment="1" applyProtection="1">
      <alignment horizontal="right" vertical="center" wrapText="1"/>
    </xf>
    <xf numFmtId="165" fontId="0" fillId="5" borderId="8" xfId="1" applyNumberFormat="1" applyFont="1" applyFill="1" applyBorder="1" applyAlignment="1" applyProtection="1">
      <alignment horizontal="right" vertical="center" wrapText="1"/>
    </xf>
    <xf numFmtId="165" fontId="0" fillId="5" borderId="14" xfId="1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0" fontId="2" fillId="0" borderId="5" xfId="0" applyFont="1" applyFill="1" applyBorder="1" applyAlignment="1" applyProtection="1">
      <alignment horizontal="left" vertical="center"/>
    </xf>
    <xf numFmtId="164" fontId="2" fillId="0" borderId="1" xfId="2" applyFont="1" applyFill="1" applyBorder="1" applyAlignment="1" applyProtection="1">
      <alignment horizontal="center" vertical="center"/>
    </xf>
    <xf numFmtId="164" fontId="2" fillId="0" borderId="8" xfId="2" applyFont="1" applyFill="1" applyBorder="1" applyAlignment="1" applyProtection="1">
      <alignment horizontal="center" vertical="center"/>
    </xf>
    <xf numFmtId="164" fontId="2" fillId="0" borderId="5" xfId="2" applyFont="1" applyFill="1" applyBorder="1" applyAlignment="1" applyProtection="1">
      <alignment horizontal="center" vertical="center"/>
    </xf>
    <xf numFmtId="168" fontId="0" fillId="3" borderId="1" xfId="0" applyNumberFormat="1" applyFill="1" applyBorder="1" applyAlignment="1" applyProtection="1">
      <alignment horizontal="right" vertical="center"/>
      <protection locked="0"/>
    </xf>
    <xf numFmtId="168" fontId="0" fillId="3" borderId="8" xfId="0" applyNumberFormat="1" applyFill="1" applyBorder="1" applyAlignment="1" applyProtection="1">
      <alignment horizontal="right" vertical="center"/>
      <protection locked="0"/>
    </xf>
    <xf numFmtId="168" fontId="0" fillId="3" borderId="5" xfId="0" applyNumberForma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0" fillId="0" borderId="0" xfId="0" applyFill="1" applyAlignment="1" applyProtection="1">
      <alignment horizontal="justify" vertical="top" wrapText="1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164" fontId="2" fillId="0" borderId="1" xfId="2" applyFont="1" applyBorder="1" applyAlignment="1" applyProtection="1">
      <alignment horizontal="center" vertical="center"/>
    </xf>
    <xf numFmtId="164" fontId="2" fillId="0" borderId="8" xfId="2" applyFont="1" applyBorder="1" applyAlignment="1" applyProtection="1">
      <alignment horizontal="center" vertical="center"/>
    </xf>
    <xf numFmtId="164" fontId="2" fillId="0" borderId="5" xfId="2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justify" vertical="top" wrapText="1"/>
    </xf>
    <xf numFmtId="0" fontId="6" fillId="0" borderId="6" xfId="0" applyFont="1" applyBorder="1" applyAlignment="1" applyProtection="1">
      <alignment horizontal="justify" vertical="top" wrapText="1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vertical="top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Alignment="1" applyProtection="1">
      <alignment horizontal="justify" vertical="top"/>
      <protection locked="0"/>
    </xf>
    <xf numFmtId="168" fontId="0" fillId="3" borderId="1" xfId="1" applyNumberFormat="1" applyFont="1" applyFill="1" applyBorder="1" applyAlignment="1" applyProtection="1">
      <alignment horizontal="right" vertical="center"/>
      <protection locked="0"/>
    </xf>
    <xf numFmtId="168" fontId="0" fillId="3" borderId="8" xfId="1" applyNumberFormat="1" applyFont="1" applyFill="1" applyBorder="1" applyAlignment="1" applyProtection="1">
      <alignment horizontal="right" vertical="center"/>
      <protection locked="0"/>
    </xf>
    <xf numFmtId="168" fontId="0" fillId="3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NumberFormat="1" applyBorder="1" applyAlignment="1" applyProtection="1">
      <alignment horizontal="justify" vertical="top"/>
    </xf>
    <xf numFmtId="0" fontId="0" fillId="0" borderId="0" xfId="0" applyNumberFormat="1" applyFont="1" applyBorder="1" applyAlignment="1" applyProtection="1">
      <alignment horizontal="justify" vertical="top"/>
    </xf>
    <xf numFmtId="0" fontId="5" fillId="0" borderId="13" xfId="0" applyNumberFormat="1" applyFont="1" applyBorder="1" applyAlignment="1" applyProtection="1">
      <alignment horizontal="center" vertical="top" wrapText="1"/>
    </xf>
    <xf numFmtId="0" fontId="5" fillId="0" borderId="13" xfId="0" applyNumberFormat="1" applyFont="1" applyBorder="1" applyAlignment="1" applyProtection="1">
      <alignment horizontal="center" vertical="top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</cellXfs>
  <cellStyles count="3">
    <cellStyle name="Migliaia" xfId="2" builtinId="3"/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8" zoomScale="90" zoomScaleNormal="90" workbookViewId="0">
      <selection activeCell="L26" sqref="L26"/>
    </sheetView>
  </sheetViews>
  <sheetFormatPr baseColWidth="10" defaultColWidth="8.83203125" defaultRowHeight="15" x14ac:dyDescent="0.2"/>
  <cols>
    <col min="1" max="1" width="21.83203125" style="2" customWidth="1"/>
    <col min="2" max="2" width="21.33203125" style="2" customWidth="1"/>
    <col min="3" max="3" width="10.83203125" style="2" bestFit="1" customWidth="1"/>
    <col min="4" max="5" width="9.1640625" style="2" bestFit="1" customWidth="1"/>
    <col min="6" max="6" width="10.83203125" style="2" bestFit="1" customWidth="1"/>
    <col min="7" max="7" width="10.6640625" style="2" customWidth="1"/>
    <col min="8" max="8" width="9.1640625" style="2" bestFit="1" customWidth="1"/>
    <col min="9" max="10" width="10.83203125" style="2" bestFit="1" customWidth="1"/>
    <col min="11" max="11" width="15.83203125" style="2" customWidth="1"/>
    <col min="12" max="12" width="19" style="2" customWidth="1"/>
    <col min="13" max="16384" width="8.83203125" style="2"/>
  </cols>
  <sheetData>
    <row r="1" spans="1:12" ht="72" customHeight="1" x14ac:dyDescent="0.2">
      <c r="A1" s="59" t="s">
        <v>42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213" customHeight="1" x14ac:dyDescent="0.2">
      <c r="A2" s="81" t="s">
        <v>38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x14ac:dyDescent="0.2">
      <c r="A3" s="61" t="s">
        <v>39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2" ht="47.5" customHeight="1" x14ac:dyDescent="0.2">
      <c r="A4" s="86" t="s">
        <v>47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</row>
    <row r="5" spans="1:12" ht="47.25" customHeight="1" x14ac:dyDescent="0.2">
      <c r="A5" s="88" t="s">
        <v>48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1:12" x14ac:dyDescent="0.2">
      <c r="A6" s="63" t="s">
        <v>0</v>
      </c>
      <c r="B6" s="65" t="s">
        <v>1</v>
      </c>
      <c r="C6" s="67" t="s">
        <v>2</v>
      </c>
      <c r="D6" s="68"/>
      <c r="E6" s="68"/>
      <c r="F6" s="68"/>
      <c r="G6" s="68"/>
      <c r="H6" s="69"/>
      <c r="I6" s="65" t="s">
        <v>3</v>
      </c>
      <c r="J6" s="65" t="s">
        <v>4</v>
      </c>
      <c r="K6" s="80" t="s">
        <v>43</v>
      </c>
      <c r="L6" s="65" t="s">
        <v>44</v>
      </c>
    </row>
    <row r="7" spans="1:12" ht="47.5" customHeight="1" x14ac:dyDescent="0.2">
      <c r="A7" s="64"/>
      <c r="B7" s="66"/>
      <c r="C7" s="7" t="s">
        <v>5</v>
      </c>
      <c r="D7" s="7" t="s">
        <v>6</v>
      </c>
      <c r="E7" s="7" t="s">
        <v>7</v>
      </c>
      <c r="F7" s="7" t="s">
        <v>8</v>
      </c>
      <c r="G7" s="7" t="s">
        <v>9</v>
      </c>
      <c r="H7" s="7" t="s">
        <v>10</v>
      </c>
      <c r="I7" s="64"/>
      <c r="J7" s="66"/>
      <c r="K7" s="64"/>
      <c r="L7" s="66"/>
    </row>
    <row r="8" spans="1:12" ht="16" x14ac:dyDescent="0.2">
      <c r="A8" s="70" t="s">
        <v>11</v>
      </c>
      <c r="B8" s="8" t="s">
        <v>12</v>
      </c>
      <c r="C8" s="9"/>
      <c r="D8" s="10">
        <f>31.95+6.7</f>
        <v>38.65</v>
      </c>
      <c r="E8" s="10"/>
      <c r="F8" s="10"/>
      <c r="G8" s="10">
        <v>66.400000000000006</v>
      </c>
      <c r="H8" s="10">
        <v>3.15</v>
      </c>
      <c r="I8" s="9">
        <f>SUM(C8:H8)</f>
        <v>108.20000000000002</v>
      </c>
      <c r="J8" s="73">
        <f>+I8+I9+I10</f>
        <v>1941.2999999999997</v>
      </c>
      <c r="K8" s="83"/>
      <c r="L8" s="46">
        <f>+(J8*K8)*36</f>
        <v>0</v>
      </c>
    </row>
    <row r="9" spans="1:12" ht="32" x14ac:dyDescent="0.2">
      <c r="A9" s="71"/>
      <c r="B9" s="11" t="s">
        <v>13</v>
      </c>
      <c r="C9" s="12">
        <f>149+46+120</f>
        <v>315</v>
      </c>
      <c r="D9" s="13">
        <f>35.8+20+28+(16+16)*5+(21.5*2)+13.4+(32*2)+(15.6*4)</f>
        <v>426.59999999999997</v>
      </c>
      <c r="E9" s="12">
        <v>40.299999999999997</v>
      </c>
      <c r="F9" s="12">
        <f>(151.5*5)+84+31.5+27-(7.4*5)</f>
        <v>863</v>
      </c>
      <c r="G9" s="13">
        <f>30.6+20.25+28.15+36.85+35+31.75</f>
        <v>182.6</v>
      </c>
      <c r="H9" s="12"/>
      <c r="I9" s="12">
        <f>SUM(C9:H9)</f>
        <v>1827.4999999999998</v>
      </c>
      <c r="J9" s="74"/>
      <c r="K9" s="84"/>
      <c r="L9" s="48"/>
    </row>
    <row r="10" spans="1:12" ht="16" x14ac:dyDescent="0.2">
      <c r="A10" s="72"/>
      <c r="B10" s="14" t="s">
        <v>14</v>
      </c>
      <c r="C10" s="15"/>
      <c r="D10" s="16"/>
      <c r="E10" s="15"/>
      <c r="F10" s="15"/>
      <c r="G10" s="16">
        <f>1.8+2.3+1.5</f>
        <v>5.6</v>
      </c>
      <c r="H10" s="15"/>
      <c r="I10" s="15">
        <f t="shared" ref="I10:I24" si="0">SUM(C10:H10)</f>
        <v>5.6</v>
      </c>
      <c r="J10" s="75"/>
      <c r="K10" s="85"/>
      <c r="L10" s="48"/>
    </row>
    <row r="11" spans="1:12" ht="32" x14ac:dyDescent="0.2">
      <c r="A11" s="50" t="s">
        <v>15</v>
      </c>
      <c r="B11" s="17" t="s">
        <v>16</v>
      </c>
      <c r="C11" s="18">
        <v>8</v>
      </c>
      <c r="D11" s="18"/>
      <c r="E11" s="18">
        <v>162.19999999999999</v>
      </c>
      <c r="F11" s="19"/>
      <c r="G11" s="19"/>
      <c r="H11" s="18"/>
      <c r="I11" s="20">
        <f t="shared" si="0"/>
        <v>170.2</v>
      </c>
      <c r="J11" s="53">
        <f>+I11+I12</f>
        <v>387.2</v>
      </c>
      <c r="K11" s="56"/>
      <c r="L11" s="46">
        <f>+(J11*K11)*36</f>
        <v>0</v>
      </c>
    </row>
    <row r="12" spans="1:12" ht="32" x14ac:dyDescent="0.2">
      <c r="A12" s="52"/>
      <c r="B12" s="21" t="s">
        <v>17</v>
      </c>
      <c r="C12" s="22"/>
      <c r="D12" s="22"/>
      <c r="E12" s="22"/>
      <c r="F12" s="23"/>
      <c r="G12" s="23"/>
      <c r="H12" s="22">
        <f>140+23.85+21.65+31.5</f>
        <v>217</v>
      </c>
      <c r="I12" s="23">
        <f t="shared" si="0"/>
        <v>217</v>
      </c>
      <c r="J12" s="55"/>
      <c r="K12" s="58"/>
      <c r="L12" s="47"/>
    </row>
    <row r="13" spans="1:12" ht="16" x14ac:dyDescent="0.2">
      <c r="A13" s="50" t="s">
        <v>18</v>
      </c>
      <c r="B13" s="24" t="s">
        <v>19</v>
      </c>
      <c r="C13" s="18">
        <f>269+283+163</f>
        <v>715</v>
      </c>
      <c r="D13" s="18"/>
      <c r="E13" s="19"/>
      <c r="F13" s="19">
        <f>35.55+534.7+543.5+561.55+495.7+495.7</f>
        <v>2666.7</v>
      </c>
      <c r="G13" s="19">
        <v>35</v>
      </c>
      <c r="H13" s="19"/>
      <c r="I13" s="20">
        <f t="shared" si="0"/>
        <v>3416.7</v>
      </c>
      <c r="J13" s="53">
        <f>+I13+I14+I15</f>
        <v>3691.1099999999997</v>
      </c>
      <c r="K13" s="56"/>
      <c r="L13" s="46">
        <f>+(J13*K13)*36</f>
        <v>0</v>
      </c>
    </row>
    <row r="14" spans="1:12" ht="16" x14ac:dyDescent="0.2">
      <c r="A14" s="51"/>
      <c r="B14" s="25" t="s">
        <v>20</v>
      </c>
      <c r="C14" s="26"/>
      <c r="D14" s="27"/>
      <c r="E14" s="26"/>
      <c r="F14" s="28">
        <f>65.37+176.54</f>
        <v>241.91</v>
      </c>
      <c r="G14" s="28"/>
      <c r="H14" s="28"/>
      <c r="I14" s="26">
        <f t="shared" si="0"/>
        <v>241.91</v>
      </c>
      <c r="J14" s="54"/>
      <c r="K14" s="57"/>
      <c r="L14" s="48"/>
    </row>
    <row r="15" spans="1:12" ht="16" x14ac:dyDescent="0.2">
      <c r="A15" s="52"/>
      <c r="B15" s="21" t="s">
        <v>21</v>
      </c>
      <c r="C15" s="22"/>
      <c r="D15" s="23">
        <v>19.100000000000001</v>
      </c>
      <c r="E15" s="23">
        <f>13.4</f>
        <v>13.4</v>
      </c>
      <c r="F15" s="23"/>
      <c r="G15" s="23"/>
      <c r="H15" s="23"/>
      <c r="I15" s="26">
        <f t="shared" si="0"/>
        <v>32.5</v>
      </c>
      <c r="J15" s="55"/>
      <c r="K15" s="58"/>
      <c r="L15" s="47"/>
    </row>
    <row r="16" spans="1:12" ht="32" x14ac:dyDescent="0.2">
      <c r="A16" s="50" t="s">
        <v>22</v>
      </c>
      <c r="B16" s="17" t="s">
        <v>23</v>
      </c>
      <c r="C16" s="18">
        <f>6+29.3</f>
        <v>35.299999999999997</v>
      </c>
      <c r="D16" s="18"/>
      <c r="E16" s="18"/>
      <c r="F16" s="19">
        <f>97.6+44.3+(19.2*6)+23.8</f>
        <v>280.89999999999998</v>
      </c>
      <c r="G16" s="18">
        <f>309.2+52.6+9.3</f>
        <v>371.1</v>
      </c>
      <c r="H16" s="19"/>
      <c r="I16" s="19">
        <f t="shared" si="0"/>
        <v>687.3</v>
      </c>
      <c r="J16" s="53">
        <f>+I16+I17</f>
        <v>1051.1999999999998</v>
      </c>
      <c r="K16" s="56"/>
      <c r="L16" s="46">
        <f>+(J16*K16)*36</f>
        <v>0</v>
      </c>
    </row>
    <row r="17" spans="1:12" ht="48" x14ac:dyDescent="0.2">
      <c r="A17" s="51"/>
      <c r="B17" s="29" t="s">
        <v>24</v>
      </c>
      <c r="C17" s="28">
        <v>20</v>
      </c>
      <c r="D17" s="27"/>
      <c r="E17" s="27"/>
      <c r="F17" s="28">
        <f>37.5</f>
        <v>37.5</v>
      </c>
      <c r="G17" s="27">
        <f>224.5+18.9+63</f>
        <v>306.39999999999998</v>
      </c>
      <c r="H17" s="28"/>
      <c r="I17" s="23">
        <f t="shared" si="0"/>
        <v>363.9</v>
      </c>
      <c r="J17" s="55"/>
      <c r="K17" s="58"/>
      <c r="L17" s="47"/>
    </row>
    <row r="18" spans="1:12" ht="32" x14ac:dyDescent="0.2">
      <c r="A18" s="30" t="s">
        <v>25</v>
      </c>
      <c r="B18" s="31" t="s">
        <v>26</v>
      </c>
      <c r="C18" s="32">
        <v>13.8</v>
      </c>
      <c r="D18" s="32"/>
      <c r="E18" s="32">
        <v>9.3000000000000007</v>
      </c>
      <c r="F18" s="32">
        <f>(7.4*5)</f>
        <v>37</v>
      </c>
      <c r="G18" s="32"/>
      <c r="H18" s="32"/>
      <c r="I18" s="27">
        <f t="shared" si="0"/>
        <v>60.1</v>
      </c>
      <c r="J18" s="33">
        <f>+I18</f>
        <v>60.1</v>
      </c>
      <c r="K18" s="1"/>
      <c r="L18" s="4">
        <f>+(J18*K18)*36</f>
        <v>0</v>
      </c>
    </row>
    <row r="19" spans="1:12" ht="16" x14ac:dyDescent="0.2">
      <c r="A19" s="50" t="s">
        <v>27</v>
      </c>
      <c r="B19" s="24" t="s">
        <v>28</v>
      </c>
      <c r="C19" s="18"/>
      <c r="D19" s="19"/>
      <c r="E19" s="19"/>
      <c r="F19" s="18"/>
      <c r="G19" s="18">
        <f>13.7+7.1+(11.1+4.1+9.1)*5+20+5.65+14.25+4.5+18.5+15.3+14.1-2.8</f>
        <v>231.79999999999998</v>
      </c>
      <c r="H19" s="18"/>
      <c r="I19" s="18">
        <f t="shared" si="0"/>
        <v>231.79999999999998</v>
      </c>
      <c r="J19" s="53">
        <f>+I19+I20+I21</f>
        <v>912.3599999999999</v>
      </c>
      <c r="K19" s="56"/>
      <c r="L19" s="46">
        <f>+(J19*K19)*36</f>
        <v>0</v>
      </c>
    </row>
    <row r="20" spans="1:12" ht="16" x14ac:dyDescent="0.2">
      <c r="A20" s="51"/>
      <c r="B20" s="29" t="s">
        <v>29</v>
      </c>
      <c r="C20" s="26"/>
      <c r="D20" s="28"/>
      <c r="E20" s="28"/>
      <c r="F20" s="26"/>
      <c r="G20" s="26">
        <f>(2.9*5)+2.8+2.7+7.1+11.7</f>
        <v>38.799999999999997</v>
      </c>
      <c r="H20" s="27"/>
      <c r="I20" s="27">
        <f t="shared" si="0"/>
        <v>38.799999999999997</v>
      </c>
      <c r="J20" s="54"/>
      <c r="K20" s="57"/>
      <c r="L20" s="48"/>
    </row>
    <row r="21" spans="1:12" ht="16" x14ac:dyDescent="0.2">
      <c r="A21" s="52"/>
      <c r="B21" s="34" t="s">
        <v>30</v>
      </c>
      <c r="C21" s="22"/>
      <c r="D21" s="23"/>
      <c r="E21" s="23"/>
      <c r="F21" s="22"/>
      <c r="G21" s="22">
        <f>(38.5+(43*5)+28.5+37.5+32.2+49.4)*1.6</f>
        <v>641.76</v>
      </c>
      <c r="H21" s="23"/>
      <c r="I21" s="23">
        <f t="shared" si="0"/>
        <v>641.76</v>
      </c>
      <c r="J21" s="55"/>
      <c r="K21" s="58"/>
      <c r="L21" s="47"/>
    </row>
    <row r="22" spans="1:12" ht="32" x14ac:dyDescent="0.2">
      <c r="A22" s="50" t="s">
        <v>31</v>
      </c>
      <c r="B22" s="24" t="s">
        <v>32</v>
      </c>
      <c r="C22" s="19"/>
      <c r="D22" s="18"/>
      <c r="E22" s="19"/>
      <c r="F22" s="19"/>
      <c r="G22" s="19">
        <f>113.3+120.3+49.7+(3*5)</f>
        <v>298.3</v>
      </c>
      <c r="H22" s="18"/>
      <c r="I22" s="18">
        <f t="shared" si="0"/>
        <v>298.3</v>
      </c>
      <c r="J22" s="53">
        <f>+I22+I23+I24</f>
        <v>536.6</v>
      </c>
      <c r="K22" s="56"/>
      <c r="L22" s="46">
        <f>+(J22*K22)*36</f>
        <v>0</v>
      </c>
    </row>
    <row r="23" spans="1:12" ht="16" x14ac:dyDescent="0.2">
      <c r="A23" s="51"/>
      <c r="B23" s="25" t="s">
        <v>33</v>
      </c>
      <c r="C23" s="26"/>
      <c r="D23" s="26"/>
      <c r="E23" s="28"/>
      <c r="F23" s="28"/>
      <c r="G23" s="28">
        <v>186.3</v>
      </c>
      <c r="H23" s="26"/>
      <c r="I23" s="27">
        <f t="shared" si="0"/>
        <v>186.3</v>
      </c>
      <c r="J23" s="54"/>
      <c r="K23" s="57"/>
      <c r="L23" s="48"/>
    </row>
    <row r="24" spans="1:12" ht="17" thickBot="1" x14ac:dyDescent="0.25">
      <c r="A24" s="52"/>
      <c r="B24" s="34" t="s">
        <v>34</v>
      </c>
      <c r="C24" s="23"/>
      <c r="D24" s="23"/>
      <c r="E24" s="23"/>
      <c r="F24" s="23"/>
      <c r="G24" s="23">
        <v>52</v>
      </c>
      <c r="H24" s="23"/>
      <c r="I24" s="23">
        <f t="shared" si="0"/>
        <v>52</v>
      </c>
      <c r="J24" s="55"/>
      <c r="K24" s="58"/>
      <c r="L24" s="49"/>
    </row>
    <row r="25" spans="1:12" x14ac:dyDescent="0.2">
      <c r="A25" s="90" t="s">
        <v>35</v>
      </c>
      <c r="B25" s="91"/>
      <c r="C25" s="35">
        <f t="shared" ref="C25:I25" si="1">SUM(C8:C24)</f>
        <v>1107.0999999999999</v>
      </c>
      <c r="D25" s="35">
        <f t="shared" si="1"/>
        <v>484.34999999999997</v>
      </c>
      <c r="E25" s="35">
        <f t="shared" si="1"/>
        <v>225.20000000000002</v>
      </c>
      <c r="F25" s="35">
        <f t="shared" si="1"/>
        <v>4127.01</v>
      </c>
      <c r="G25" s="35">
        <f t="shared" si="1"/>
        <v>2416.0600000000004</v>
      </c>
      <c r="H25" s="35">
        <f t="shared" si="1"/>
        <v>220.15</v>
      </c>
      <c r="I25" s="35">
        <f t="shared" si="1"/>
        <v>8579.869999999999</v>
      </c>
      <c r="J25" s="36">
        <f>+J8+J11+J13+J16+J18+J19+J22</f>
        <v>8579.869999999999</v>
      </c>
      <c r="K25" s="37"/>
      <c r="L25" s="6">
        <f>SUM(L8:L24)</f>
        <v>0</v>
      </c>
    </row>
    <row r="26" spans="1:12" ht="28" customHeight="1" x14ac:dyDescent="0.2">
      <c r="A26" s="76" t="s">
        <v>41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5"/>
    </row>
    <row r="27" spans="1:12" ht="79.5" customHeight="1" x14ac:dyDescent="0.2">
      <c r="A27" s="77" t="s">
        <v>45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38"/>
    </row>
    <row r="28" spans="1:12" s="3" customFormat="1" ht="312" customHeight="1" x14ac:dyDescent="0.2">
      <c r="A28" s="62" t="s">
        <v>46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</row>
    <row r="29" spans="1:12" x14ac:dyDescent="0.2">
      <c r="A29" s="39" t="s">
        <v>36</v>
      </c>
      <c r="B29" s="40"/>
      <c r="C29" s="41"/>
      <c r="D29" s="41"/>
      <c r="E29" s="41"/>
      <c r="F29" s="41"/>
      <c r="G29" s="41"/>
      <c r="H29" s="41"/>
      <c r="I29" s="42"/>
      <c r="J29" s="42"/>
      <c r="K29" s="43"/>
      <c r="L29" s="43"/>
    </row>
    <row r="30" spans="1:12" x14ac:dyDescent="0.2">
      <c r="A30" s="44" t="s">
        <v>37</v>
      </c>
      <c r="B30" s="40"/>
      <c r="C30" s="41"/>
      <c r="D30" s="41"/>
      <c r="E30" s="41"/>
      <c r="F30" s="41"/>
      <c r="G30" s="41"/>
      <c r="H30" s="41"/>
      <c r="I30" s="42"/>
      <c r="J30" s="42"/>
      <c r="K30" s="43"/>
      <c r="L30" s="43"/>
    </row>
    <row r="31" spans="1:12" ht="32" x14ac:dyDescent="0.2">
      <c r="A31" s="45" t="s">
        <v>50</v>
      </c>
      <c r="B31" s="40"/>
      <c r="C31" s="41"/>
      <c r="D31" s="41"/>
      <c r="E31" s="41"/>
      <c r="F31" s="41"/>
      <c r="G31" s="41"/>
      <c r="H31" s="41"/>
      <c r="I31" s="42"/>
      <c r="J31" s="42"/>
      <c r="K31" s="43"/>
      <c r="L31" s="43"/>
    </row>
    <row r="32" spans="1:12" ht="76.5" customHeight="1" x14ac:dyDescent="0.2">
      <c r="A32" s="78" t="s">
        <v>49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</row>
    <row r="33" spans="1:1" x14ac:dyDescent="0.2">
      <c r="A33" s="2" t="s">
        <v>40</v>
      </c>
    </row>
  </sheetData>
  <sheetProtection algorithmName="SHA-512" hashValue="ZIsTztKXTEu6wxGrDRzLmaEiOWY7bXeIl1FT3YNBBiZuxjCT1BHY+CMc3jAarRnS8GigDDO6dajh7qIPBG6yMA==" saltValue="M1pwENshxsDoReLTuZJzdw==" spinCount="100000" sheet="1" objects="1" scenarios="1" selectLockedCells="1"/>
  <mergeCells count="41">
    <mergeCell ref="A26:K26"/>
    <mergeCell ref="A27:K27"/>
    <mergeCell ref="A32:L32"/>
    <mergeCell ref="K6:K7"/>
    <mergeCell ref="A2:L2"/>
    <mergeCell ref="K8:K10"/>
    <mergeCell ref="A11:A12"/>
    <mergeCell ref="J11:J12"/>
    <mergeCell ref="K11:K12"/>
    <mergeCell ref="A4:L4"/>
    <mergeCell ref="A5:L5"/>
    <mergeCell ref="A25:B25"/>
    <mergeCell ref="L6:L7"/>
    <mergeCell ref="L8:L10"/>
    <mergeCell ref="L11:L12"/>
    <mergeCell ref="L13:L15"/>
    <mergeCell ref="A1:L1"/>
    <mergeCell ref="A3:L3"/>
    <mergeCell ref="A28:L28"/>
    <mergeCell ref="A6:A7"/>
    <mergeCell ref="B6:B7"/>
    <mergeCell ref="C6:H6"/>
    <mergeCell ref="I6:I7"/>
    <mergeCell ref="J6:J7"/>
    <mergeCell ref="K13:K15"/>
    <mergeCell ref="A16:A17"/>
    <mergeCell ref="J16:J17"/>
    <mergeCell ref="K16:K17"/>
    <mergeCell ref="A8:A10"/>
    <mergeCell ref="A13:A15"/>
    <mergeCell ref="J13:J15"/>
    <mergeCell ref="J8:J10"/>
    <mergeCell ref="L16:L17"/>
    <mergeCell ref="L19:L21"/>
    <mergeCell ref="L22:L24"/>
    <mergeCell ref="A19:A21"/>
    <mergeCell ref="J19:J21"/>
    <mergeCell ref="K19:K21"/>
    <mergeCell ref="A22:A24"/>
    <mergeCell ref="J22:J24"/>
    <mergeCell ref="K22:K24"/>
  </mergeCells>
  <pageMargins left="0.70866141732283472" right="0.19685039370078741" top="0.74803149606299213" bottom="0.74803149606299213" header="0.31496062992125984" footer="0.31496062992125984"/>
  <pageSetup paperSize="9" scale="90" orientation="landscape" r:id="rId1"/>
  <headerFooter>
    <oddHeader>&amp;RAllegato C) 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2021-10-11T08:24:13Z</dcterms:modified>
</cp:coreProperties>
</file>